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polej\OneDrive - AHDB\Desktop\RL archive page\2018-19\"/>
    </mc:Choice>
  </mc:AlternateContent>
  <bookViews>
    <workbookView xWindow="0" yWindow="0" windowWidth="28800" windowHeight="12885" firstSheet="1" activeTab="1"/>
  </bookViews>
  <sheets>
    <sheet name="ZF4. WT DL 2016-17 FINAL" sheetId="39" state="hidden" r:id="rId1"/>
    <sheet name="ZF4. MASTER WT DL FINAL" sheetId="44" r:id="rId2"/>
  </sheets>
  <definedNames>
    <definedName name="DataTable">#REF!</definedName>
    <definedName name="EW4yrTable" localSheetId="1">#REF!</definedName>
    <definedName name="EW4yrTable">#REF!</definedName>
    <definedName name="MockTable" localSheetId="1">#REF!</definedName>
    <definedName name="MockTable">#REF!</definedName>
    <definedName name="_xlnm.Print_Area" localSheetId="1">'ZF4. MASTER WT DL FINAL'!$A$1:$L$35</definedName>
    <definedName name="_xlnm.Print_Area" localSheetId="0">'ZF4. WT DL 2016-17 FINAL'!$A$1:$I$36</definedName>
    <definedName name="varietydetails">#REF!</definedName>
    <definedName name="Voting">#REF!</definedName>
  </definedNames>
  <calcPr calcId="162913"/>
  <customWorkbookViews>
    <customWorkbookView name="RL - Personal View" guid="{863105CE-0B96-44CF-81CD-8648F923CD65}" mergeInterval="0" personalView="1" maximized="1" xWindow="1" yWindow="1" windowWidth="1276" windowHeight="856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soulej - Personal View" guid="{AF1D2003-C694-4796-A126-D7FBED0CED43}" mergeInterval="0" personalView="1" maximized="1" xWindow="1" yWindow="1" windowWidth="1280" windowHeight="803" tabRatio="668" activeSheetId="2"/>
  </customWorkbookViews>
</workbook>
</file>

<file path=xl/calcChain.xml><?xml version="1.0" encoding="utf-8"?>
<calcChain xmlns="http://schemas.openxmlformats.org/spreadsheetml/2006/main">
  <c r="N22" i="39" l="1"/>
  <c r="M22" i="39"/>
  <c r="L22" i="39"/>
  <c r="N21" i="39"/>
  <c r="M21" i="39"/>
  <c r="L21" i="39"/>
  <c r="N19" i="39"/>
  <c r="M19" i="39"/>
  <c r="L19" i="39"/>
  <c r="N18" i="39"/>
  <c r="M18" i="39"/>
  <c r="L18" i="39"/>
  <c r="N16" i="39"/>
  <c r="M16" i="39"/>
  <c r="L16" i="39"/>
  <c r="N15" i="39"/>
  <c r="M15" i="39"/>
  <c r="L15" i="39"/>
  <c r="N13" i="39"/>
  <c r="M13" i="39"/>
  <c r="L13" i="39"/>
  <c r="N12" i="39"/>
  <c r="M12" i="39"/>
  <c r="L12" i="39"/>
  <c r="N11" i="39"/>
  <c r="M11" i="39"/>
  <c r="L11" i="39"/>
  <c r="N9" i="39"/>
  <c r="M9" i="39"/>
  <c r="L9" i="39"/>
  <c r="N8" i="39"/>
  <c r="M8" i="39"/>
  <c r="L8" i="39"/>
  <c r="B11" i="39" l="1"/>
  <c r="C11" i="39"/>
  <c r="D11" i="39"/>
  <c r="E11" i="39"/>
  <c r="F11" i="39"/>
  <c r="G11" i="39"/>
  <c r="H11" i="39"/>
  <c r="I11" i="39"/>
  <c r="I22" i="39"/>
  <c r="H22" i="39"/>
  <c r="G22" i="39"/>
  <c r="F22" i="39"/>
  <c r="E22" i="39"/>
  <c r="D22" i="39"/>
  <c r="C22" i="39"/>
  <c r="B22" i="39"/>
  <c r="I21" i="39"/>
  <c r="H21" i="39"/>
  <c r="G21" i="39"/>
  <c r="F21" i="39"/>
  <c r="E21" i="39"/>
  <c r="D21" i="39"/>
  <c r="C21" i="39"/>
  <c r="B21" i="39"/>
  <c r="I19" i="39"/>
  <c r="H19" i="39"/>
  <c r="G19" i="39"/>
  <c r="F19" i="39"/>
  <c r="E19" i="39"/>
  <c r="D19" i="39"/>
  <c r="C19" i="39"/>
  <c r="B19" i="39"/>
  <c r="I18" i="39"/>
  <c r="H18" i="39"/>
  <c r="G18" i="39"/>
  <c r="F18" i="39"/>
  <c r="E18" i="39"/>
  <c r="D18" i="39"/>
  <c r="C18" i="39"/>
  <c r="B18" i="39"/>
  <c r="J16" i="39"/>
  <c r="I16" i="39"/>
  <c r="H16" i="39"/>
  <c r="G16" i="39"/>
  <c r="F16" i="39"/>
  <c r="E16" i="39"/>
  <c r="D16" i="39"/>
  <c r="C16" i="39"/>
  <c r="B16" i="39"/>
  <c r="J15" i="39"/>
  <c r="I15" i="39"/>
  <c r="H15" i="39"/>
  <c r="G15" i="39"/>
  <c r="F15" i="39"/>
  <c r="E15" i="39"/>
  <c r="D15" i="39"/>
  <c r="C15" i="39"/>
  <c r="B15" i="39"/>
  <c r="J13" i="39"/>
  <c r="J12" i="39"/>
  <c r="I12" i="39"/>
  <c r="H12" i="39"/>
  <c r="G12" i="39"/>
  <c r="F12" i="39"/>
  <c r="E12" i="39"/>
  <c r="D12" i="39"/>
  <c r="C12" i="39"/>
  <c r="B12" i="39"/>
  <c r="J11" i="39"/>
  <c r="I9" i="39"/>
  <c r="H9" i="39"/>
  <c r="G9" i="39"/>
  <c r="F9" i="39"/>
  <c r="E9" i="39"/>
  <c r="D9" i="39"/>
  <c r="C9" i="39"/>
  <c r="B9" i="39"/>
  <c r="J8" i="39"/>
  <c r="I8" i="39"/>
  <c r="H8" i="39"/>
  <c r="G8" i="39"/>
  <c r="F8" i="39"/>
  <c r="E8" i="39"/>
  <c r="D8" i="39"/>
  <c r="C8" i="39"/>
  <c r="B8" i="39"/>
  <c r="N5" i="39"/>
  <c r="G5" i="39"/>
  <c r="F5" i="39"/>
  <c r="E5" i="39"/>
  <c r="D5" i="39"/>
  <c r="M5" i="39"/>
  <c r="C5" i="39"/>
  <c r="L5" i="39"/>
  <c r="B5" i="39"/>
  <c r="I6" i="39" l="1"/>
  <c r="H6" i="39"/>
  <c r="N6" i="39"/>
  <c r="G6" i="39"/>
  <c r="F6" i="39"/>
  <c r="E6" i="39"/>
  <c r="D6" i="39"/>
  <c r="M6" i="39"/>
  <c r="C6" i="39"/>
  <c r="L6" i="39"/>
  <c r="B6" i="39"/>
</calcChain>
</file>

<file path=xl/sharedStrings.xml><?xml version="1.0" encoding="utf-8"?>
<sst xmlns="http://schemas.openxmlformats.org/spreadsheetml/2006/main" count="175" uniqueCount="102">
  <si>
    <t>P2</t>
  </si>
  <si>
    <t>P1</t>
  </si>
  <si>
    <t>-</t>
  </si>
  <si>
    <t>Sen</t>
  </si>
  <si>
    <t>[103]</t>
  </si>
  <si>
    <t>Agronomic features</t>
  </si>
  <si>
    <t>Year first listed</t>
  </si>
  <si>
    <t>[ ] = limited data</t>
  </si>
  <si>
    <t>Breeder/ UK contact</t>
  </si>
  <si>
    <t>Breeder</t>
  </si>
  <si>
    <t>UK contact</t>
  </si>
  <si>
    <t>Sen = Senova (www.senova.uk.com)</t>
  </si>
  <si>
    <t>[100]</t>
  </si>
  <si>
    <t>[107]</t>
  </si>
  <si>
    <t>[99]</t>
  </si>
  <si>
    <t>Els</t>
  </si>
  <si>
    <t>Els = Elsoms Seeds (www.elsoms.com)</t>
  </si>
  <si>
    <t>Lant</t>
  </si>
  <si>
    <t>Pick</t>
  </si>
  <si>
    <t>[108]</t>
  </si>
  <si>
    <t>Average LSD (5%)</t>
  </si>
  <si>
    <t>14</t>
  </si>
  <si>
    <t>12</t>
  </si>
  <si>
    <t>C</t>
  </si>
  <si>
    <t>15</t>
  </si>
  <si>
    <t>LSD = least significant difference</t>
  </si>
  <si>
    <t>KWS Fido</t>
  </si>
  <si>
    <t>[2]</t>
  </si>
  <si>
    <t>[0]</t>
  </si>
  <si>
    <t>Tradiro</t>
  </si>
  <si>
    <t>[3]</t>
  </si>
  <si>
    <t>Kereon</t>
  </si>
  <si>
    <t>[-1]</t>
  </si>
  <si>
    <t>Cyrkon</t>
  </si>
  <si>
    <t>Tribeca</t>
  </si>
  <si>
    <t>Desp</t>
  </si>
  <si>
    <t>Dalt</t>
  </si>
  <si>
    <t>11</t>
  </si>
  <si>
    <t>Dank</t>
  </si>
  <si>
    <t>Kasyno</t>
  </si>
  <si>
    <t>Agostino</t>
  </si>
  <si>
    <t>Securo</t>
  </si>
  <si>
    <t>Eng</t>
  </si>
  <si>
    <t>Cope</t>
  </si>
  <si>
    <t>LD17</t>
  </si>
  <si>
    <t>Grain yield as % treated control</t>
  </si>
  <si>
    <t>Number of trials</t>
  </si>
  <si>
    <t>Lodging (%)</t>
  </si>
  <si>
    <t>Straw length (cm)</t>
  </si>
  <si>
    <t>Grain quality</t>
  </si>
  <si>
    <t>Specific weight (kg/hl)</t>
  </si>
  <si>
    <t>Protein content (%)</t>
  </si>
  <si>
    <t>Status in DL system</t>
  </si>
  <si>
    <t>DL status</t>
  </si>
  <si>
    <t>The data in this table are provided for information only and do not constitute a recommendation.</t>
  </si>
  <si>
    <t>P1 = first year of listing</t>
  </si>
  <si>
    <t>P2 = second year of listing</t>
  </si>
  <si>
    <t>*  = no longer in trial</t>
  </si>
  <si>
    <t>Desp = Maison Florimund Desprez, France</t>
  </si>
  <si>
    <t>Lant = Lantmannen SW Seed BV, Sweden</t>
  </si>
  <si>
    <t>Dalt = Dalton Seeds (www.dalmark.co.uk)</t>
  </si>
  <si>
    <t>Dank = Danko Hodowla Roslin, Poland</t>
  </si>
  <si>
    <t>C = yield control (for current table)</t>
  </si>
  <si>
    <t>AHDB Recommended List - Table 21</t>
  </si>
  <si>
    <t>[1]</t>
  </si>
  <si>
    <t>[11.1]</t>
  </si>
  <si>
    <t>[10.9]</t>
  </si>
  <si>
    <t>[-2]</t>
  </si>
  <si>
    <t>16</t>
  </si>
  <si>
    <t>[11.6]</t>
  </si>
  <si>
    <t>Dometica</t>
  </si>
  <si>
    <t>Winter triticale Descriptive List 2017/18</t>
  </si>
  <si>
    <t>Fungicide-treated (9.2 t/ha)</t>
  </si>
  <si>
    <t>Ripening (days +/- Agostino, -ve = earlier)</t>
  </si>
  <si>
    <t>Year 3 Candidates</t>
  </si>
  <si>
    <t>[+2]</t>
  </si>
  <si>
    <t>[+3]</t>
  </si>
  <si>
    <t>[+1]</t>
  </si>
  <si>
    <t>Average LSD (5%): Varieties that are more than one LSD apart are significantly different at the 95% confidence level.</t>
  </si>
  <si>
    <t xml:space="preserve">Cope =  Trevor Cope Seeds (www.trevorcopeseeds.co.uk) </t>
  </si>
  <si>
    <t>DLF = DLF Trifolium Ltd (www.dlf.co.uk)</t>
  </si>
  <si>
    <t>Eng = Saatzucht Streng-Engelen</t>
  </si>
  <si>
    <t>Hod</t>
  </si>
  <si>
    <t>Hod = Hodowla Roslin Strzelce, Poland (www.hr-strzelce.pl)</t>
  </si>
  <si>
    <t>[74.4]</t>
  </si>
  <si>
    <t>[71.2]</t>
  </si>
  <si>
    <t>[77.8]</t>
  </si>
  <si>
    <t>[4]</t>
  </si>
  <si>
    <t>17</t>
  </si>
  <si>
    <t>Fungicide-treated (9.8 t/ha)</t>
  </si>
  <si>
    <t>Winter triticale Descriptive List 2018/19</t>
  </si>
  <si>
    <t>Grain yield (as % treated control)</t>
  </si>
  <si>
    <t>Breeder/UK contact</t>
  </si>
  <si>
    <t>Dank = Danko Hodowla Roslin, Poland (www.danko.pl)</t>
  </si>
  <si>
    <t>Cope = Trevor Cope Seeds (www.trevorcopeseeds.co.uk)</t>
  </si>
  <si>
    <t>Scope of recommendation</t>
  </si>
  <si>
    <t>LD</t>
  </si>
  <si>
    <t>LD = Lemaire Deffontaines</t>
  </si>
  <si>
    <t>Pick = Mike Pickford</t>
  </si>
  <si>
    <t>NEW</t>
  </si>
  <si>
    <t xml:space="preserve"> </t>
  </si>
  <si>
    <t>AHDB Recommended List - Table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</si>
</sst>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#"/>
  </numFmts>
  <fonts count="4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26"/>
      <color rgb="FF421617"/>
      <name val="Arial"/>
      <family val="2"/>
    </font>
    <font>
      <sz val="10"/>
      <color rgb="FF421617"/>
      <name val="Arial"/>
      <family val="2"/>
    </font>
    <font>
      <sz val="8"/>
      <color rgb="FFFF0000"/>
      <name val="Arial"/>
      <family val="2"/>
    </font>
    <font>
      <sz val="20"/>
      <color theme="0" tint="-0.499984740745262"/>
      <name val="Arial"/>
      <family val="2"/>
    </font>
    <font>
      <b/>
      <sz val="18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rgb="FFB5121B"/>
      <name val="Arial"/>
      <family val="2"/>
    </font>
    <font>
      <sz val="9"/>
      <color rgb="FFFFFFFF"/>
      <name val="Arial"/>
      <family val="2"/>
    </font>
    <font>
      <sz val="9"/>
      <color rgb="FFFF0000"/>
      <name val="Arial"/>
      <family val="2"/>
    </font>
    <font>
      <sz val="9"/>
      <color rgb="FFFF0000"/>
      <name val="MS Sans Serif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9"/>
      <color rgb="FF421617"/>
      <name val="Arial"/>
      <family val="2"/>
    </font>
    <font>
      <sz val="9"/>
      <color rgb="FF42161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3AEB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9" applyNumberFormat="0" applyAlignment="0" applyProtection="0"/>
    <xf numFmtId="0" fontId="12" fillId="4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9" applyNumberFormat="0" applyAlignment="0" applyProtection="0"/>
    <xf numFmtId="0" fontId="17" fillId="0" borderId="4" applyNumberFormat="0" applyFill="0" applyAlignment="0" applyProtection="0"/>
    <xf numFmtId="0" fontId="18" fillId="19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5" fillId="20" borderId="10" applyNumberFormat="0" applyFont="0" applyAlignment="0" applyProtection="0"/>
    <xf numFmtId="0" fontId="20" fillId="6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4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0" xfId="45" applyFont="1" applyBorder="1" applyAlignment="1">
      <alignment vertical="center"/>
    </xf>
    <xf numFmtId="0" fontId="2" fillId="0" borderId="0" xfId="45" applyFont="1" applyBorder="1" applyAlignment="1">
      <alignment horizontal="center" vertical="center"/>
    </xf>
    <xf numFmtId="0" fontId="23" fillId="0" borderId="0" xfId="0" applyFont="1"/>
    <xf numFmtId="0" fontId="4" fillId="0" borderId="0" xfId="44" applyFont="1" applyBorder="1" applyAlignment="1"/>
    <xf numFmtId="0" fontId="24" fillId="0" borderId="0" xfId="45" applyFont="1" applyFill="1" applyBorder="1" applyAlignment="1">
      <alignment vertical="center"/>
    </xf>
    <xf numFmtId="0" fontId="25" fillId="0" borderId="7" xfId="45" applyFont="1" applyBorder="1" applyAlignment="1">
      <alignment vertical="center"/>
    </xf>
    <xf numFmtId="0" fontId="26" fillId="0" borderId="0" xfId="44" applyFont="1" applyBorder="1" applyAlignment="1"/>
    <xf numFmtId="0" fontId="24" fillId="0" borderId="0" xfId="45" applyFont="1" applyBorder="1" applyAlignment="1">
      <alignment horizontal="center" vertical="center"/>
    </xf>
    <xf numFmtId="0" fontId="24" fillId="0" borderId="0" xfId="45" applyFont="1" applyBorder="1" applyAlignment="1">
      <alignment vertical="center"/>
    </xf>
    <xf numFmtId="0" fontId="26" fillId="0" borderId="0" xfId="45" applyFont="1" applyBorder="1" applyAlignment="1">
      <alignment vertical="center"/>
    </xf>
    <xf numFmtId="0" fontId="27" fillId="0" borderId="0" xfId="45" applyFont="1" applyBorder="1" applyAlignment="1">
      <alignment horizontal="center"/>
    </xf>
    <xf numFmtId="0" fontId="24" fillId="0" borderId="7" xfId="45" applyFont="1" applyBorder="1" applyAlignment="1">
      <alignment vertical="center"/>
    </xf>
    <xf numFmtId="0" fontId="2" fillId="0" borderId="7" xfId="45" applyFont="1" applyFill="1" applyBorder="1" applyAlignment="1">
      <alignment horizontal="center" vertical="center" wrapText="1"/>
    </xf>
    <xf numFmtId="0" fontId="29" fillId="0" borderId="0" xfId="44" applyFont="1" applyBorder="1" applyAlignment="1"/>
    <xf numFmtId="0" fontId="29" fillId="0" borderId="0" xfId="45" applyFont="1" applyBorder="1" applyAlignment="1">
      <alignment horizontal="center" vertical="center"/>
    </xf>
    <xf numFmtId="0" fontId="30" fillId="0" borderId="0" xfId="45" applyFont="1" applyBorder="1" applyAlignment="1">
      <alignment horizontal="center" vertical="center"/>
    </xf>
    <xf numFmtId="0" fontId="30" fillId="0" borderId="0" xfId="45" applyFont="1" applyBorder="1" applyAlignment="1">
      <alignment vertical="center"/>
    </xf>
    <xf numFmtId="0" fontId="25" fillId="0" borderId="8" xfId="45" applyFont="1" applyBorder="1" applyAlignment="1">
      <alignment vertical="center"/>
    </xf>
    <xf numFmtId="0" fontId="31" fillId="0" borderId="0" xfId="45" applyFont="1" applyBorder="1" applyAlignment="1">
      <alignment vertical="center"/>
    </xf>
    <xf numFmtId="0" fontId="24" fillId="0" borderId="7" xfId="45" applyFont="1" applyBorder="1" applyAlignment="1">
      <alignment vertical="center" wrapText="1"/>
    </xf>
    <xf numFmtId="0" fontId="6" fillId="0" borderId="0" xfId="44" applyFont="1" applyBorder="1" applyAlignment="1"/>
    <xf numFmtId="0" fontId="4" fillId="0" borderId="0" xfId="45" applyFont="1" applyBorder="1" applyAlignment="1">
      <alignment horizontal="center" vertical="center"/>
    </xf>
    <xf numFmtId="0" fontId="32" fillId="0" borderId="0" xfId="33" applyFont="1" applyBorder="1" applyAlignment="1"/>
    <xf numFmtId="0" fontId="33" fillId="0" borderId="0" xfId="44" applyFont="1" applyBorder="1" applyAlignment="1">
      <alignment horizontal="left" vertical="center"/>
    </xf>
    <xf numFmtId="0" fontId="34" fillId="21" borderId="0" xfId="45" applyFont="1" applyFill="1" applyBorder="1" applyAlignment="1">
      <alignment horizontal="center" vertical="center"/>
    </xf>
    <xf numFmtId="0" fontId="35" fillId="21" borderId="0" xfId="45" applyFont="1" applyFill="1" applyBorder="1" applyAlignment="1">
      <alignment horizontal="center" vertical="center"/>
    </xf>
    <xf numFmtId="0" fontId="34" fillId="0" borderId="0" xfId="45" applyFont="1" applyFill="1" applyBorder="1" applyAlignment="1">
      <alignment horizontal="right" vertical="center" wrapText="1"/>
    </xf>
    <xf numFmtId="0" fontId="36" fillId="0" borderId="0" xfId="45" applyFont="1" applyFill="1" applyBorder="1" applyAlignment="1">
      <alignment horizontal="center" vertical="center" wrapText="1"/>
    </xf>
    <xf numFmtId="0" fontId="34" fillId="0" borderId="0" xfId="45" applyFont="1" applyFill="1" applyBorder="1" applyAlignment="1">
      <alignment horizontal="center" wrapText="1"/>
    </xf>
    <xf numFmtId="0" fontId="37" fillId="0" borderId="8" xfId="45" applyFont="1" applyBorder="1" applyAlignment="1">
      <alignment vertical="center"/>
    </xf>
    <xf numFmtId="0" fontId="37" fillId="0" borderId="7" xfId="45" applyFont="1" applyBorder="1" applyAlignment="1">
      <alignment vertical="center"/>
    </xf>
    <xf numFmtId="0" fontId="38" fillId="0" borderId="7" xfId="45" applyFont="1" applyBorder="1" applyAlignment="1">
      <alignment vertical="center"/>
    </xf>
    <xf numFmtId="0" fontId="35" fillId="0" borderId="0" xfId="45" applyFont="1" applyBorder="1" applyAlignment="1">
      <alignment vertical="center"/>
    </xf>
    <xf numFmtId="0" fontId="39" fillId="0" borderId="0" xfId="0" applyFont="1"/>
    <xf numFmtId="0" fontId="39" fillId="0" borderId="0" xfId="0" applyFont="1" applyFill="1"/>
    <xf numFmtId="0" fontId="34" fillId="0" borderId="0" xfId="45" applyFont="1" applyFill="1" applyBorder="1" applyAlignment="1">
      <alignment vertical="center"/>
    </xf>
    <xf numFmtId="0" fontId="38" fillId="0" borderId="0" xfId="45" applyFont="1" applyFill="1" applyBorder="1" applyAlignment="1">
      <alignment horizontal="center" vertical="center"/>
    </xf>
    <xf numFmtId="0" fontId="38" fillId="0" borderId="0" xfId="45" applyFont="1" applyBorder="1" applyAlignment="1">
      <alignment horizontal="center" vertical="center"/>
    </xf>
    <xf numFmtId="0" fontId="38" fillId="0" borderId="0" xfId="45" applyFont="1" applyBorder="1" applyAlignment="1">
      <alignment vertical="center"/>
    </xf>
    <xf numFmtId="0" fontId="38" fillId="0" borderId="0" xfId="45" applyFont="1" applyFill="1" applyBorder="1" applyAlignment="1">
      <alignment vertical="center"/>
    </xf>
    <xf numFmtId="0" fontId="35" fillId="0" borderId="0" xfId="45" applyFont="1" applyFill="1" applyBorder="1" applyAlignment="1">
      <alignment vertical="center"/>
    </xf>
    <xf numFmtId="1" fontId="38" fillId="0" borderId="0" xfId="45" applyNumberFormat="1" applyFont="1" applyBorder="1" applyAlignment="1">
      <alignment horizontal="left" vertical="center"/>
    </xf>
    <xf numFmtId="0" fontId="7" fillId="0" borderId="0" xfId="45" applyFont="1" applyFill="1" applyBorder="1" applyAlignment="1">
      <alignment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Border="1" applyAlignment="1">
      <alignment horizontal="center" vertical="center"/>
    </xf>
    <xf numFmtId="0" fontId="34" fillId="0" borderId="0" xfId="45" applyFont="1" applyBorder="1" applyAlignment="1">
      <alignment vertical="center"/>
    </xf>
    <xf numFmtId="0" fontId="41" fillId="22" borderId="0" xfId="50" applyFont="1" applyFill="1" applyBorder="1"/>
    <xf numFmtId="0" fontId="28" fillId="22" borderId="0" xfId="50" applyFont="1" applyFill="1" applyBorder="1"/>
    <xf numFmtId="0" fontId="35" fillId="0" borderId="0" xfId="45" applyFont="1" applyFill="1" applyBorder="1" applyAlignment="1">
      <alignment horizontal="center" textRotation="90"/>
    </xf>
    <xf numFmtId="49" fontId="35" fillId="0" borderId="0" xfId="51" quotePrefix="1" applyNumberFormat="1" applyFont="1" applyFill="1" applyBorder="1" applyAlignment="1">
      <alignment horizontal="left"/>
    </xf>
    <xf numFmtId="1" fontId="35" fillId="23" borderId="0" xfId="52" applyNumberFormat="1" applyFont="1" applyFill="1" applyBorder="1" applyAlignment="1">
      <alignment horizontal="center" vertical="center"/>
    </xf>
    <xf numFmtId="0" fontId="42" fillId="0" borderId="0" xfId="44" applyFont="1" applyBorder="1" applyAlignment="1"/>
    <xf numFmtId="0" fontId="42" fillId="0" borderId="0" xfId="45" applyFont="1" applyBorder="1" applyAlignment="1">
      <alignment horizontal="center" vertical="center"/>
    </xf>
    <xf numFmtId="0" fontId="43" fillId="0" borderId="0" xfId="45" applyFont="1" applyBorder="1" applyAlignment="1">
      <alignment horizontal="center" vertical="center"/>
    </xf>
    <xf numFmtId="0" fontId="43" fillId="0" borderId="0" xfId="45" applyFont="1" applyFill="1" applyBorder="1" applyAlignment="1">
      <alignment vertical="center"/>
    </xf>
    <xf numFmtId="0" fontId="43" fillId="0" borderId="0" xfId="45" applyFont="1" applyBorder="1" applyAlignment="1">
      <alignment vertical="center"/>
    </xf>
    <xf numFmtId="0" fontId="7" fillId="0" borderId="0" xfId="44" applyFont="1" applyBorder="1" applyAlignment="1"/>
    <xf numFmtId="0" fontId="7" fillId="0" borderId="0" xfId="45" applyFont="1" applyBorder="1" applyAlignment="1">
      <alignment horizontal="center" vertical="center"/>
    </xf>
    <xf numFmtId="0" fontId="34" fillId="0" borderId="0" xfId="44" applyFont="1" applyBorder="1" applyAlignment="1"/>
    <xf numFmtId="0" fontId="35" fillId="0" borderId="7" xfId="45" applyFont="1" applyFill="1" applyBorder="1" applyAlignment="1">
      <alignment horizontal="center" vertical="center" wrapText="1"/>
    </xf>
    <xf numFmtId="0" fontId="34" fillId="0" borderId="0" xfId="45" applyFont="1" applyBorder="1" applyAlignment="1">
      <alignment horizontal="center"/>
    </xf>
    <xf numFmtId="164" fontId="35" fillId="0" borderId="6" xfId="45" applyNumberFormat="1" applyFont="1" applyFill="1" applyBorder="1" applyAlignment="1">
      <alignment horizontal="center" vertical="center"/>
    </xf>
    <xf numFmtId="164" fontId="38" fillId="0" borderId="6" xfId="45" applyNumberFormat="1" applyFont="1" applyFill="1" applyBorder="1" applyAlignment="1">
      <alignment horizontal="center" vertical="center"/>
    </xf>
    <xf numFmtId="0" fontId="38" fillId="0" borderId="7" xfId="45" applyFont="1" applyFill="1" applyBorder="1" applyAlignment="1">
      <alignment vertical="center"/>
    </xf>
    <xf numFmtId="1" fontId="35" fillId="0" borderId="6" xfId="45" applyNumberFormat="1" applyFont="1" applyFill="1" applyBorder="1" applyAlignment="1">
      <alignment horizontal="center" vertical="center"/>
    </xf>
    <xf numFmtId="165" fontId="35" fillId="0" borderId="6" xfId="45" applyNumberFormat="1" applyFont="1" applyFill="1" applyBorder="1" applyAlignment="1">
      <alignment horizontal="center" vertical="center"/>
    </xf>
    <xf numFmtId="165" fontId="35" fillId="0" borderId="6" xfId="45" quotePrefix="1" applyNumberFormat="1" applyFont="1" applyFill="1" applyBorder="1" applyAlignment="1">
      <alignment horizontal="center" vertical="center" wrapText="1"/>
    </xf>
    <xf numFmtId="0" fontId="38" fillId="0" borderId="7" xfId="45" applyFont="1" applyBorder="1" applyAlignment="1">
      <alignment vertical="center" wrapText="1"/>
    </xf>
    <xf numFmtId="0" fontId="38" fillId="0" borderId="0" xfId="45" applyFont="1" applyBorder="1" applyAlignment="1">
      <alignment horizontal="center"/>
    </xf>
    <xf numFmtId="0" fontId="28" fillId="24" borderId="0" xfId="50" applyFont="1" applyFill="1" applyBorder="1"/>
    <xf numFmtId="1" fontId="35" fillId="25" borderId="7" xfId="52" applyNumberFormat="1" applyFont="1" applyFill="1" applyBorder="1" applyAlignment="1">
      <alignment horizontal="center" vertical="center"/>
    </xf>
    <xf numFmtId="0" fontId="35" fillId="0" borderId="12" xfId="45" applyFont="1" applyFill="1" applyBorder="1" applyAlignment="1">
      <alignment horizontal="center" vertical="center" wrapText="1"/>
    </xf>
    <xf numFmtId="1" fontId="35" fillId="25" borderId="8" xfId="52" applyNumberFormat="1" applyFont="1" applyFill="1" applyBorder="1" applyAlignment="1">
      <alignment horizontal="center" vertical="center"/>
    </xf>
    <xf numFmtId="1" fontId="38" fillId="0" borderId="0" xfId="45" applyNumberFormat="1" applyFont="1" applyFill="1" applyBorder="1" applyAlignment="1">
      <alignment horizontal="left" vertical="center"/>
    </xf>
    <xf numFmtId="0" fontId="35" fillId="0" borderId="0" xfId="45" applyFont="1" applyFill="1" applyBorder="1" applyAlignment="1">
      <alignment horizontal="left" vertical="center"/>
    </xf>
    <xf numFmtId="1" fontId="35" fillId="0" borderId="0" xfId="52" applyNumberFormat="1" applyFont="1" applyFill="1" applyBorder="1" applyAlignment="1">
      <alignment horizontal="center" vertical="center"/>
    </xf>
    <xf numFmtId="0" fontId="24" fillId="0" borderId="0" xfId="45" applyFont="1" applyFill="1" applyBorder="1" applyAlignment="1">
      <alignment vertical="center" wrapText="1"/>
    </xf>
    <xf numFmtId="0" fontId="37" fillId="0" borderId="0" xfId="45" applyFont="1" applyBorder="1" applyAlignment="1">
      <alignment vertical="center"/>
    </xf>
    <xf numFmtId="164" fontId="35" fillId="0" borderId="0" xfId="45" applyNumberFormat="1" applyFont="1" applyFill="1" applyBorder="1" applyAlignment="1">
      <alignment horizontal="center" vertical="center"/>
    </xf>
    <xf numFmtId="164" fontId="38" fillId="0" borderId="0" xfId="45" applyNumberFormat="1" applyFont="1" applyFill="1" applyBorder="1" applyAlignment="1">
      <alignment horizontal="center" vertical="center"/>
    </xf>
    <xf numFmtId="1" fontId="35" fillId="0" borderId="0" xfId="45" applyNumberFormat="1" applyFont="1" applyFill="1" applyBorder="1" applyAlignment="1">
      <alignment horizontal="center" vertical="center"/>
    </xf>
    <xf numFmtId="165" fontId="35" fillId="0" borderId="0" xfId="45" applyNumberFormat="1" applyFont="1" applyFill="1" applyBorder="1" applyAlignment="1">
      <alignment horizontal="center" vertical="center"/>
    </xf>
    <xf numFmtId="165" fontId="35" fillId="0" borderId="0" xfId="45" quotePrefix="1" applyNumberFormat="1" applyFont="1" applyFill="1" applyBorder="1" applyAlignment="1">
      <alignment horizontal="center" vertical="center" wrapText="1"/>
    </xf>
    <xf numFmtId="0" fontId="35" fillId="0" borderId="0" xfId="45" applyFont="1" applyBorder="1" applyAlignment="1">
      <alignment horizontal="left" vertical="center"/>
    </xf>
    <xf numFmtId="0" fontId="36" fillId="23" borderId="0" xfId="45" applyFont="1" applyFill="1" applyBorder="1" applyAlignment="1">
      <alignment horizontal="center" vertical="center" wrapText="1"/>
    </xf>
    <xf numFmtId="0" fontId="7" fillId="23" borderId="0" xfId="45" applyFont="1" applyFill="1" applyBorder="1" applyAlignment="1">
      <alignment horizontal="center" vertical="center" wrapText="1"/>
    </xf>
    <xf numFmtId="49" fontId="35" fillId="0" borderId="0" xfId="51" quotePrefix="1" applyNumberFormat="1" applyFont="1" applyFill="1" applyBorder="1" applyAlignment="1">
      <alignment horizontal="left" vertical="center"/>
    </xf>
    <xf numFmtId="49" fontId="35" fillId="0" borderId="13" xfId="51" quotePrefix="1" applyNumberFormat="1" applyFont="1" applyFill="1" applyBorder="1" applyAlignment="1">
      <alignment horizontal="left"/>
    </xf>
    <xf numFmtId="1" fontId="35" fillId="23" borderId="13" xfId="52" applyNumberFormat="1" applyFont="1" applyFill="1" applyBorder="1" applyAlignment="1">
      <alignment horizontal="center" vertical="center"/>
    </xf>
    <xf numFmtId="164" fontId="35" fillId="23" borderId="13" xfId="52" applyNumberFormat="1" applyFont="1" applyFill="1" applyBorder="1" applyAlignment="1">
      <alignment horizontal="center" vertical="center"/>
    </xf>
    <xf numFmtId="0" fontId="2" fillId="0" borderId="0" xfId="45" applyFont="1" applyBorder="1" applyAlignment="1">
      <alignment horizontal="left" vertical="center"/>
    </xf>
  </cellXfs>
  <cellStyles count="53">
    <cellStyle name="20% - Accent1 2" xfId="1"/>
    <cellStyle name="20% - Accent2 2" xfId="2"/>
    <cellStyle name="20% - Accent3 2" xfId="3"/>
    <cellStyle name="20% - Accent4 2" xfId="4"/>
    <cellStyle name="20% - Accent6 2" xfId="5"/>
    <cellStyle name="40% - Accent1 2" xfId="6"/>
    <cellStyle name="40% - Accent3 2" xfId="7"/>
    <cellStyle name="40% - Accent4 2" xfId="8"/>
    <cellStyle name="40% - Accent5 2" xfId="9"/>
    <cellStyle name="40% - Accent6 2" xfId="10"/>
    <cellStyle name="60% - Accent1 2" xfId="11"/>
    <cellStyle name="60% - Accent2 2" xfId="12"/>
    <cellStyle name="60% - Accent3 2" xfId="13"/>
    <cellStyle name="60% - Accent4 2" xfId="14"/>
    <cellStyle name="60% - Accent5 2" xfId="15"/>
    <cellStyle name="60% - Accent6 2" xfId="16"/>
    <cellStyle name="Accent1 2" xfId="17"/>
    <cellStyle name="Accent2 2" xfId="18"/>
    <cellStyle name="Accent3 2" xfId="19"/>
    <cellStyle name="Accent4 2" xfId="20"/>
    <cellStyle name="Accent6 2" xfId="21"/>
    <cellStyle name="Bad 2" xfId="22"/>
    <cellStyle name="Calculation 2" xfId="23"/>
    <cellStyle name="Good 2" xfId="24"/>
    <cellStyle name="Heading 1 2" xfId="25"/>
    <cellStyle name="Heading 2 2" xfId="26"/>
    <cellStyle name="Heading 3 2" xfId="27"/>
    <cellStyle name="Heading 4 2" xfId="28"/>
    <cellStyle name="Input 2" xfId="29"/>
    <cellStyle name="Linked Cell 2" xfId="30"/>
    <cellStyle name="Neutral 2" xfId="31"/>
    <cellStyle name="Normal" xfId="0" builtinId="0"/>
    <cellStyle name="Normal 10" xfId="32"/>
    <cellStyle name="Normal 2" xfId="33"/>
    <cellStyle name="Normal 2 2" xfId="34"/>
    <cellStyle name="Normal 3" xfId="35"/>
    <cellStyle name="Normal 3 2" xfId="36"/>
    <cellStyle name="Normal 3 3" xfId="37"/>
    <cellStyle name="Normal 3 4" xfId="38"/>
    <cellStyle name="Normal 3 5" xfId="39"/>
    <cellStyle name="Normal 3 6" xfId="40"/>
    <cellStyle name="Normal 4 2" xfId="41"/>
    <cellStyle name="Normal 5 2" xfId="42"/>
    <cellStyle name="Normal 7 2" xfId="43"/>
    <cellStyle name="Normal_WBNL2" xfId="50"/>
    <cellStyle name="Normal_wo06rl" xfId="44"/>
    <cellStyle name="Normal_wr07rl" xfId="45"/>
    <cellStyle name="Normal_ww06rl" xfId="52"/>
    <cellStyle name="Normal_ww07rlcand" xfId="51"/>
    <cellStyle name="Note 2" xfId="46"/>
    <cellStyle name="Output 2" xfId="47"/>
    <cellStyle name="Title 2" xfId="48"/>
    <cellStyle name="Total 2" xfId="49"/>
  </cellStyles>
  <dxfs count="10"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color rgb="FFFFFFFF"/>
      </font>
      <fill>
        <patternFill>
          <bgColor theme="1"/>
        </patternFill>
      </fill>
    </dxf>
    <dxf>
      <font>
        <color theme="5" tint="0.39994506668294322"/>
      </font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color rgb="FFFFFFFF"/>
      </font>
      <fill>
        <patternFill>
          <bgColor theme="1"/>
        </patternFill>
      </fill>
    </dxf>
    <dxf>
      <font>
        <color theme="5" tint="0.39994506668294322"/>
      </font>
    </dxf>
  </dxfs>
  <tableStyles count="0" defaultTableStyle="TableStyleMedium9" defaultPivotStyle="PivotStyleLight16"/>
  <colors>
    <mruColors>
      <color rgb="FF46BE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1771649</xdr:colOff>
      <xdr:row>5</xdr:row>
      <xdr:rowOff>969301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"/>
          <a:ext cx="1771649" cy="969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1771649</xdr:colOff>
      <xdr:row>3</xdr:row>
      <xdr:rowOff>969301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0"/>
          <a:ext cx="1771649" cy="969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N9" sqref="N9"/>
    </sheetView>
  </sheetViews>
  <sheetFormatPr defaultColWidth="9.140625" defaultRowHeight="12" x14ac:dyDescent="0.2"/>
  <cols>
    <col min="1" max="1" width="39.28515625" style="39" customWidth="1"/>
    <col min="2" max="2" width="6" style="39" customWidth="1"/>
    <col min="3" max="7" width="6" style="38" customWidth="1"/>
    <col min="8" max="8" width="6.140625" style="40" bestFit="1" customWidth="1"/>
    <col min="9" max="11" width="5.5703125" style="39" customWidth="1"/>
    <col min="12" max="14" width="6" style="38" customWidth="1"/>
    <col min="15" max="15" width="5.5703125" style="39" customWidth="1"/>
    <col min="16" max="16384" width="9.140625" style="39"/>
  </cols>
  <sheetData>
    <row r="1" spans="1:14" s="56" customFormat="1" ht="25.5" x14ac:dyDescent="0.35">
      <c r="A1" s="23" t="s">
        <v>63</v>
      </c>
      <c r="B1" s="52"/>
      <c r="C1" s="53"/>
      <c r="D1" s="54"/>
      <c r="E1" s="52"/>
      <c r="F1" s="53"/>
      <c r="G1" s="53"/>
      <c r="H1" s="55"/>
      <c r="L1" s="53"/>
      <c r="M1" s="53"/>
      <c r="N1" s="53"/>
    </row>
    <row r="2" spans="1:14" s="33" customFormat="1" ht="23.25" x14ac:dyDescent="0.2">
      <c r="A2" s="24" t="s">
        <v>71</v>
      </c>
      <c r="B2" s="57"/>
      <c r="C2" s="58"/>
      <c r="D2" s="57"/>
      <c r="F2" s="58"/>
      <c r="G2" s="58"/>
      <c r="L2" s="58"/>
      <c r="M2" s="58"/>
      <c r="N2" s="58"/>
    </row>
    <row r="3" spans="1:14" ht="12" customHeight="1" x14ac:dyDescent="0.2">
      <c r="A3" s="59"/>
      <c r="B3" s="59"/>
      <c r="C3" s="46"/>
      <c r="D3" s="59"/>
      <c r="E3" s="46"/>
      <c r="F3" s="46"/>
      <c r="G3" s="46"/>
      <c r="L3" s="70" t="s">
        <v>74</v>
      </c>
      <c r="M3" s="70"/>
      <c r="N3" s="70"/>
    </row>
    <row r="4" spans="1:14" s="37" customFormat="1" ht="18" customHeight="1" x14ac:dyDescent="0.2">
      <c r="A4" s="25"/>
      <c r="B4" s="26">
        <v>1</v>
      </c>
      <c r="C4" s="26">
        <v>4</v>
      </c>
      <c r="D4" s="26">
        <v>7</v>
      </c>
      <c r="E4" s="26">
        <v>8</v>
      </c>
      <c r="F4" s="26">
        <v>9</v>
      </c>
      <c r="G4" s="26">
        <v>10</v>
      </c>
      <c r="H4" s="26">
        <v>12</v>
      </c>
      <c r="I4" s="26">
        <v>13</v>
      </c>
      <c r="L4" s="26">
        <v>2</v>
      </c>
      <c r="M4" s="26">
        <v>6</v>
      </c>
      <c r="N4" s="26">
        <v>11</v>
      </c>
    </row>
    <row r="5" spans="1:14" s="60" customFormat="1" ht="24.6" customHeight="1" x14ac:dyDescent="0.2">
      <c r="A5" s="27"/>
      <c r="B5" s="28" t="e">
        <f t="shared" ref="B5:G5" si="0">IF(VLOOKUP(B$4,DataTable,28,FALSE)="P1","NEW",(IF(VLOOKUP(B$4,DataTable,28,FALSE)="DL"," ",IF(VLOOKUP(B$4,DataTable,28,FALSE)="P2"," ",(IF(VLOOKUP(B$4,DataTable,28,FALSE)="C"," ",VLOOKUP(B$4,DataTable,28,FALSE)))))))</f>
        <v>#REF!</v>
      </c>
      <c r="C5" s="28" t="e">
        <f t="shared" si="0"/>
        <v>#REF!</v>
      </c>
      <c r="D5" s="28" t="e">
        <f t="shared" si="0"/>
        <v>#REF!</v>
      </c>
      <c r="E5" s="28" t="e">
        <f t="shared" si="0"/>
        <v>#REF!</v>
      </c>
      <c r="F5" s="28" t="e">
        <f t="shared" si="0"/>
        <v>#REF!</v>
      </c>
      <c r="G5" s="28" t="e">
        <f t="shared" si="0"/>
        <v>#REF!</v>
      </c>
      <c r="H5" s="28" t="s">
        <v>23</v>
      </c>
      <c r="I5" s="28" t="s">
        <v>23</v>
      </c>
      <c r="J5" s="72"/>
      <c r="K5" s="72"/>
      <c r="L5" s="28" t="e">
        <f>IF(VLOOKUP(L$4,DataTable,28,FALSE)="P1","NEW",(IF(VLOOKUP(L$4,DataTable,28,FALSE)="DL"," ",IF(VLOOKUP(L$4,DataTable,28,FALSE)="P2"," ",(IF(VLOOKUP(L$4,DataTable,28,FALSE)="C"," ",VLOOKUP(L$4,DataTable,28,FALSE)))))))</f>
        <v>#REF!</v>
      </c>
      <c r="M5" s="28" t="e">
        <f>IF(VLOOKUP(M$4,DataTable,28,FALSE)="P1","NEW",(IF(VLOOKUP(M$4,DataTable,28,FALSE)="DL"," ",IF(VLOOKUP(M$4,DataTable,28,FALSE)="P2"," ",(IF(VLOOKUP(M$4,DataTable,28,FALSE)="C"," ",VLOOKUP(M$4,DataTable,28,FALSE)))))))</f>
        <v>#REF!</v>
      </c>
      <c r="N5" s="28" t="e">
        <f>IF(VLOOKUP(N$4,DataTable,28,FALSE)="P1","NEW",(IF(VLOOKUP(N$4,DataTable,28,FALSE)="DL"," ",IF(VLOOKUP(N$4,DataTable,28,FALSE)="P2"," ",(IF(VLOOKUP(N$4,DataTable,28,FALSE)="C"," ",VLOOKUP(N$4,DataTable,28,FALSE)))))))</f>
        <v>#REF!</v>
      </c>
    </row>
    <row r="6" spans="1:14" s="61" customFormat="1" ht="110.45" customHeight="1" x14ac:dyDescent="0.2">
      <c r="A6" s="29"/>
      <c r="B6" s="49" t="e">
        <f t="shared" ref="B6:I6" si="1">VLOOKUP(B$4,DataTable,2,FALSE)</f>
        <v>#REF!</v>
      </c>
      <c r="C6" s="49" t="e">
        <f t="shared" si="1"/>
        <v>#REF!</v>
      </c>
      <c r="D6" s="49" t="e">
        <f t="shared" si="1"/>
        <v>#REF!</v>
      </c>
      <c r="E6" s="49" t="e">
        <f t="shared" si="1"/>
        <v>#REF!</v>
      </c>
      <c r="F6" s="49" t="e">
        <f t="shared" si="1"/>
        <v>#REF!</v>
      </c>
      <c r="G6" s="49" t="e">
        <f t="shared" si="1"/>
        <v>#REF!</v>
      </c>
      <c r="H6" s="49" t="e">
        <f t="shared" si="1"/>
        <v>#REF!</v>
      </c>
      <c r="I6" s="49" t="e">
        <f t="shared" si="1"/>
        <v>#REF!</v>
      </c>
      <c r="J6" s="49" t="s">
        <v>20</v>
      </c>
      <c r="K6" s="69"/>
      <c r="L6" s="49" t="e">
        <f>VLOOKUP(L$4,DataTable,2,FALSE)</f>
        <v>#REF!</v>
      </c>
      <c r="M6" s="49" t="e">
        <f>VLOOKUP(M$4,DataTable,2,FALSE)</f>
        <v>#REF!</v>
      </c>
      <c r="N6" s="49" t="e">
        <f>VLOOKUP(N$4,DataTable,2,FALSE)</f>
        <v>#REF!</v>
      </c>
    </row>
    <row r="7" spans="1:14" s="30" customFormat="1" ht="15" customHeight="1" x14ac:dyDescent="0.2">
      <c r="A7" s="47" t="s">
        <v>45</v>
      </c>
      <c r="B7" s="48"/>
      <c r="C7" s="48"/>
      <c r="D7" s="48"/>
      <c r="E7" s="48"/>
      <c r="F7" s="48"/>
      <c r="G7" s="48"/>
      <c r="H7" s="48"/>
      <c r="I7" s="48"/>
      <c r="L7" s="73"/>
      <c r="M7" s="73"/>
      <c r="N7" s="73"/>
    </row>
    <row r="8" spans="1:14" ht="15" customHeight="1" x14ac:dyDescent="0.2">
      <c r="A8" s="50" t="s">
        <v>72</v>
      </c>
      <c r="B8" s="51" t="e">
        <f t="shared" ref="B8:I8" si="2">VLOOKUP(B$4,DataTable,10,FALSE)</f>
        <v>#REF!</v>
      </c>
      <c r="C8" s="51" t="e">
        <f t="shared" si="2"/>
        <v>#REF!</v>
      </c>
      <c r="D8" s="51" t="e">
        <f t="shared" si="2"/>
        <v>#REF!</v>
      </c>
      <c r="E8" s="51" t="e">
        <f t="shared" si="2"/>
        <v>#REF!</v>
      </c>
      <c r="F8" s="51" t="e">
        <f t="shared" si="2"/>
        <v>#REF!</v>
      </c>
      <c r="G8" s="51" t="e">
        <f t="shared" si="2"/>
        <v>#REF!</v>
      </c>
      <c r="H8" s="51" t="e">
        <f t="shared" si="2"/>
        <v>#REF!</v>
      </c>
      <c r="I8" s="51" t="e">
        <f t="shared" si="2"/>
        <v>#REF!</v>
      </c>
      <c r="J8" s="62" t="e">
        <f>#REF!</f>
        <v>#REF!</v>
      </c>
      <c r="L8" s="71" t="e">
        <f t="shared" ref="L8:N8" si="3">VLOOKUP(L$4,DataTable,11,FALSE)</f>
        <v>#REF!</v>
      </c>
      <c r="M8" s="71" t="e">
        <f t="shared" si="3"/>
        <v>#REF!</v>
      </c>
      <c r="N8" s="71" t="e">
        <f t="shared" si="3"/>
        <v>#REF!</v>
      </c>
    </row>
    <row r="9" spans="1:14" s="32" customFormat="1" ht="15" customHeight="1" x14ac:dyDescent="0.2">
      <c r="A9" s="50" t="s">
        <v>46</v>
      </c>
      <c r="B9" s="51" t="e">
        <f t="shared" ref="B9:I9" si="4">VLOOKUP(B$4,DataTable,12,FALSE)</f>
        <v>#REF!</v>
      </c>
      <c r="C9" s="51" t="e">
        <f t="shared" si="4"/>
        <v>#REF!</v>
      </c>
      <c r="D9" s="51" t="e">
        <f t="shared" si="4"/>
        <v>#REF!</v>
      </c>
      <c r="E9" s="51" t="e">
        <f t="shared" si="4"/>
        <v>#REF!</v>
      </c>
      <c r="F9" s="51" t="e">
        <f t="shared" si="4"/>
        <v>#REF!</v>
      </c>
      <c r="G9" s="51" t="e">
        <f t="shared" si="4"/>
        <v>#REF!</v>
      </c>
      <c r="H9" s="51" t="e">
        <f t="shared" si="4"/>
        <v>#REF!</v>
      </c>
      <c r="I9" s="51" t="e">
        <f t="shared" si="4"/>
        <v>#REF!</v>
      </c>
      <c r="J9" s="63"/>
      <c r="L9" s="71" t="e">
        <f t="shared" ref="L9:N9" si="5">VLOOKUP(L$4,DataTable,13,FALSE)</f>
        <v>#REF!</v>
      </c>
      <c r="M9" s="71" t="e">
        <f t="shared" si="5"/>
        <v>#REF!</v>
      </c>
      <c r="N9" s="71" t="e">
        <f t="shared" si="5"/>
        <v>#REF!</v>
      </c>
    </row>
    <row r="10" spans="1:14" s="31" customFormat="1" ht="15" customHeight="1" x14ac:dyDescent="0.2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L10" s="71"/>
      <c r="M10" s="71"/>
      <c r="N10" s="71"/>
    </row>
    <row r="11" spans="1:14" s="32" customFormat="1" ht="15" customHeight="1" x14ac:dyDescent="0.2">
      <c r="A11" s="50" t="s">
        <v>47</v>
      </c>
      <c r="B11" s="51" t="e">
        <f t="shared" ref="B11:I11" si="6">VLOOKUP(B$4,DataTable,16,FALSE)</f>
        <v>#REF!</v>
      </c>
      <c r="C11" s="51" t="e">
        <f t="shared" si="6"/>
        <v>#REF!</v>
      </c>
      <c r="D11" s="51" t="e">
        <f t="shared" si="6"/>
        <v>#REF!</v>
      </c>
      <c r="E11" s="51" t="e">
        <f t="shared" si="6"/>
        <v>#REF!</v>
      </c>
      <c r="F11" s="51" t="e">
        <f t="shared" si="6"/>
        <v>#REF!</v>
      </c>
      <c r="G11" s="51" t="e">
        <f t="shared" si="6"/>
        <v>#REF!</v>
      </c>
      <c r="H11" s="51" t="e">
        <f t="shared" si="6"/>
        <v>#REF!</v>
      </c>
      <c r="I11" s="51" t="e">
        <f t="shared" si="6"/>
        <v>#REF!</v>
      </c>
      <c r="J11" s="62" t="e">
        <f>#REF!</f>
        <v>#REF!</v>
      </c>
      <c r="L11" s="71" t="e">
        <f t="shared" ref="L11:N11" si="7">VLOOKUP(L$4,DataTable,17,FALSE)</f>
        <v>#REF!</v>
      </c>
      <c r="M11" s="71" t="e">
        <f t="shared" si="7"/>
        <v>#REF!</v>
      </c>
      <c r="N11" s="71" t="e">
        <f t="shared" si="7"/>
        <v>#REF!</v>
      </c>
    </row>
    <row r="12" spans="1:14" s="32" customFormat="1" ht="15" customHeight="1" x14ac:dyDescent="0.2">
      <c r="A12" s="50" t="s">
        <v>48</v>
      </c>
      <c r="B12" s="51" t="e">
        <f t="shared" ref="B12:I12" si="8">VLOOKUP(B$4,DataTable,17,FALSE)</f>
        <v>#REF!</v>
      </c>
      <c r="C12" s="51" t="e">
        <f t="shared" si="8"/>
        <v>#REF!</v>
      </c>
      <c r="D12" s="51" t="e">
        <f t="shared" si="8"/>
        <v>#REF!</v>
      </c>
      <c r="E12" s="51" t="e">
        <f t="shared" si="8"/>
        <v>#REF!</v>
      </c>
      <c r="F12" s="51" t="e">
        <f t="shared" si="8"/>
        <v>#REF!</v>
      </c>
      <c r="G12" s="51" t="e">
        <f t="shared" si="8"/>
        <v>#REF!</v>
      </c>
      <c r="H12" s="51" t="e">
        <f t="shared" si="8"/>
        <v>#REF!</v>
      </c>
      <c r="I12" s="51" t="e">
        <f t="shared" si="8"/>
        <v>#REF!</v>
      </c>
      <c r="J12" s="62" t="e">
        <f>#REF!</f>
        <v>#REF!</v>
      </c>
      <c r="L12" s="71" t="e">
        <f t="shared" ref="L12:N12" si="9">VLOOKUP(L$4,DataTable,18,FALSE)</f>
        <v>#REF!</v>
      </c>
      <c r="M12" s="71" t="e">
        <f t="shared" si="9"/>
        <v>#REF!</v>
      </c>
      <c r="N12" s="71" t="e">
        <f t="shared" si="9"/>
        <v>#REF!</v>
      </c>
    </row>
    <row r="13" spans="1:14" s="32" customFormat="1" ht="15" customHeight="1" x14ac:dyDescent="0.2">
      <c r="A13" s="50" t="s">
        <v>73</v>
      </c>
      <c r="B13" s="51" t="s">
        <v>77</v>
      </c>
      <c r="C13" s="51" t="s">
        <v>77</v>
      </c>
      <c r="D13" s="51" t="s">
        <v>28</v>
      </c>
      <c r="E13" s="51" t="s">
        <v>76</v>
      </c>
      <c r="F13" s="51" t="s">
        <v>75</v>
      </c>
      <c r="G13" s="51" t="s">
        <v>32</v>
      </c>
      <c r="H13" s="51" t="s">
        <v>28</v>
      </c>
      <c r="I13" s="51" t="s">
        <v>28</v>
      </c>
      <c r="J13" s="62" t="e">
        <f>#REF!</f>
        <v>#REF!</v>
      </c>
      <c r="L13" s="71" t="e">
        <f t="shared" ref="L13:N13" si="10">VLOOKUP(L$4,DataTable,19,FALSE)</f>
        <v>#REF!</v>
      </c>
      <c r="M13" s="71" t="e">
        <f t="shared" si="10"/>
        <v>#REF!</v>
      </c>
      <c r="N13" s="71" t="e">
        <f t="shared" si="10"/>
        <v>#REF!</v>
      </c>
    </row>
    <row r="14" spans="1:14" s="32" customFormat="1" ht="15" customHeight="1" x14ac:dyDescent="0.2">
      <c r="A14" s="47" t="s">
        <v>49</v>
      </c>
      <c r="B14" s="48"/>
      <c r="C14" s="48"/>
      <c r="D14" s="48"/>
      <c r="E14" s="48"/>
      <c r="F14" s="48"/>
      <c r="G14" s="48"/>
      <c r="H14" s="48"/>
      <c r="I14" s="48"/>
      <c r="J14" s="64"/>
      <c r="L14" s="71"/>
      <c r="M14" s="71"/>
      <c r="N14" s="71"/>
    </row>
    <row r="15" spans="1:14" s="32" customFormat="1" ht="15" customHeight="1" x14ac:dyDescent="0.2">
      <c r="A15" s="50" t="s">
        <v>50</v>
      </c>
      <c r="B15" s="51" t="e">
        <f t="shared" ref="B15:I15" si="11">VLOOKUP(B$4,DataTable,14,FALSE)</f>
        <v>#REF!</v>
      </c>
      <c r="C15" s="51" t="e">
        <f t="shared" si="11"/>
        <v>#REF!</v>
      </c>
      <c r="D15" s="51" t="e">
        <f t="shared" si="11"/>
        <v>#REF!</v>
      </c>
      <c r="E15" s="51" t="e">
        <f t="shared" si="11"/>
        <v>#REF!</v>
      </c>
      <c r="F15" s="51" t="e">
        <f t="shared" si="11"/>
        <v>#REF!</v>
      </c>
      <c r="G15" s="51" t="e">
        <f t="shared" si="11"/>
        <v>#REF!</v>
      </c>
      <c r="H15" s="51" t="e">
        <f t="shared" si="11"/>
        <v>#REF!</v>
      </c>
      <c r="I15" s="51" t="e">
        <f t="shared" si="11"/>
        <v>#REF!</v>
      </c>
      <c r="J15" s="62" t="e">
        <f>#REF!</f>
        <v>#REF!</v>
      </c>
      <c r="L15" s="71" t="e">
        <f t="shared" ref="L15:N15" si="12">VLOOKUP(L$4,DataTable,15,FALSE)</f>
        <v>#REF!</v>
      </c>
      <c r="M15" s="71" t="e">
        <f t="shared" si="12"/>
        <v>#REF!</v>
      </c>
      <c r="N15" s="71" t="e">
        <f t="shared" si="12"/>
        <v>#REF!</v>
      </c>
    </row>
    <row r="16" spans="1:14" s="32" customFormat="1" ht="15" customHeight="1" x14ac:dyDescent="0.2">
      <c r="A16" s="50" t="s">
        <v>51</v>
      </c>
      <c r="B16" s="51" t="e">
        <f t="shared" ref="B16:I16" si="13">VLOOKUP(B$4,DataTable,15,FALSE)</f>
        <v>#REF!</v>
      </c>
      <c r="C16" s="51" t="e">
        <f t="shared" si="13"/>
        <v>#REF!</v>
      </c>
      <c r="D16" s="51" t="e">
        <f t="shared" si="13"/>
        <v>#REF!</v>
      </c>
      <c r="E16" s="51" t="e">
        <f t="shared" si="13"/>
        <v>#REF!</v>
      </c>
      <c r="F16" s="51" t="e">
        <f t="shared" si="13"/>
        <v>#REF!</v>
      </c>
      <c r="G16" s="51" t="e">
        <f t="shared" si="13"/>
        <v>#REF!</v>
      </c>
      <c r="H16" s="51" t="e">
        <f t="shared" si="13"/>
        <v>#REF!</v>
      </c>
      <c r="I16" s="51" t="e">
        <f t="shared" si="13"/>
        <v>#REF!</v>
      </c>
      <c r="J16" s="62" t="e">
        <f>#REF!</f>
        <v>#REF!</v>
      </c>
      <c r="L16" s="71" t="e">
        <f t="shared" ref="L16:N16" si="14">VLOOKUP(L$4,DataTable,16,FALSE)</f>
        <v>#REF!</v>
      </c>
      <c r="M16" s="71" t="e">
        <f t="shared" si="14"/>
        <v>#REF!</v>
      </c>
      <c r="N16" s="71" t="e">
        <f t="shared" si="14"/>
        <v>#REF!</v>
      </c>
    </row>
    <row r="17" spans="1:14" s="32" customFormat="1" ht="15" customHeight="1" x14ac:dyDescent="0.2">
      <c r="A17" s="47" t="s">
        <v>8</v>
      </c>
      <c r="B17" s="48"/>
      <c r="C17" s="48"/>
      <c r="D17" s="48"/>
      <c r="E17" s="48"/>
      <c r="F17" s="48"/>
      <c r="G17" s="48"/>
      <c r="H17" s="48"/>
      <c r="I17" s="48"/>
      <c r="J17" s="64"/>
      <c r="L17" s="71"/>
      <c r="M17" s="71"/>
      <c r="N17" s="71"/>
    </row>
    <row r="18" spans="1:14" s="32" customFormat="1" ht="15" customHeight="1" x14ac:dyDescent="0.2">
      <c r="A18" s="50" t="s">
        <v>9</v>
      </c>
      <c r="B18" s="51" t="e">
        <f t="shared" ref="B18:I18" si="15">VLOOKUP(B$4,DataTable,7,FALSE)</f>
        <v>#REF!</v>
      </c>
      <c r="C18" s="51" t="e">
        <f t="shared" si="15"/>
        <v>#REF!</v>
      </c>
      <c r="D18" s="51" t="e">
        <f t="shared" si="15"/>
        <v>#REF!</v>
      </c>
      <c r="E18" s="51" t="e">
        <f t="shared" si="15"/>
        <v>#REF!</v>
      </c>
      <c r="F18" s="51" t="e">
        <f t="shared" si="15"/>
        <v>#REF!</v>
      </c>
      <c r="G18" s="51" t="e">
        <f t="shared" si="15"/>
        <v>#REF!</v>
      </c>
      <c r="H18" s="51" t="e">
        <f t="shared" si="15"/>
        <v>#REF!</v>
      </c>
      <c r="I18" s="51" t="e">
        <f t="shared" si="15"/>
        <v>#REF!</v>
      </c>
      <c r="J18" s="65"/>
      <c r="L18" s="71" t="e">
        <f t="shared" ref="L18:N18" si="16">VLOOKUP(L$4,DataTable,8,FALSE)</f>
        <v>#REF!</v>
      </c>
      <c r="M18" s="71" t="e">
        <f t="shared" si="16"/>
        <v>#REF!</v>
      </c>
      <c r="N18" s="71" t="e">
        <f t="shared" si="16"/>
        <v>#REF!</v>
      </c>
    </row>
    <row r="19" spans="1:14" s="32" customFormat="1" ht="15" customHeight="1" x14ac:dyDescent="0.2">
      <c r="A19" s="50" t="s">
        <v>10</v>
      </c>
      <c r="B19" s="51" t="e">
        <f t="shared" ref="B19:I19" si="17">VLOOKUP(B$4,DataTable,8,FALSE)</f>
        <v>#REF!</v>
      </c>
      <c r="C19" s="51" t="e">
        <f t="shared" si="17"/>
        <v>#REF!</v>
      </c>
      <c r="D19" s="51" t="e">
        <f t="shared" si="17"/>
        <v>#REF!</v>
      </c>
      <c r="E19" s="51" t="e">
        <f t="shared" si="17"/>
        <v>#REF!</v>
      </c>
      <c r="F19" s="51" t="e">
        <f t="shared" si="17"/>
        <v>#REF!</v>
      </c>
      <c r="G19" s="51" t="e">
        <f t="shared" si="17"/>
        <v>#REF!</v>
      </c>
      <c r="H19" s="51" t="e">
        <f t="shared" si="17"/>
        <v>#REF!</v>
      </c>
      <c r="I19" s="51" t="e">
        <f t="shared" si="17"/>
        <v>#REF!</v>
      </c>
      <c r="J19" s="65"/>
      <c r="L19" s="71" t="e">
        <f t="shared" ref="L19:N19" si="18">VLOOKUP(L$4,DataTable,9,FALSE)</f>
        <v>#REF!</v>
      </c>
      <c r="M19" s="71" t="e">
        <f t="shared" si="18"/>
        <v>#REF!</v>
      </c>
      <c r="N19" s="71" t="e">
        <f t="shared" si="18"/>
        <v>#REF!</v>
      </c>
    </row>
    <row r="20" spans="1:14" s="32" customFormat="1" ht="15" customHeight="1" x14ac:dyDescent="0.2">
      <c r="A20" s="47" t="s">
        <v>52</v>
      </c>
      <c r="B20" s="48"/>
      <c r="C20" s="48"/>
      <c r="D20" s="48"/>
      <c r="E20" s="48"/>
      <c r="F20" s="48"/>
      <c r="G20" s="48"/>
      <c r="H20" s="48"/>
      <c r="I20" s="48"/>
      <c r="J20" s="64"/>
      <c r="L20" s="71"/>
      <c r="M20" s="71"/>
      <c r="N20" s="71"/>
    </row>
    <row r="21" spans="1:14" s="32" customFormat="1" ht="15" customHeight="1" x14ac:dyDescent="0.2">
      <c r="A21" s="50" t="s">
        <v>6</v>
      </c>
      <c r="B21" s="51" t="e">
        <f t="shared" ref="B21:I21" si="19">VLOOKUP(B$4,DataTable,9,FALSE)</f>
        <v>#REF!</v>
      </c>
      <c r="C21" s="51" t="e">
        <f t="shared" si="19"/>
        <v>#REF!</v>
      </c>
      <c r="D21" s="51" t="e">
        <f t="shared" si="19"/>
        <v>#REF!</v>
      </c>
      <c r="E21" s="51" t="e">
        <f t="shared" si="19"/>
        <v>#REF!</v>
      </c>
      <c r="F21" s="51" t="e">
        <f t="shared" si="19"/>
        <v>#REF!</v>
      </c>
      <c r="G21" s="51" t="e">
        <f t="shared" si="19"/>
        <v>#REF!</v>
      </c>
      <c r="H21" s="51" t="e">
        <f t="shared" si="19"/>
        <v>#REF!</v>
      </c>
      <c r="I21" s="51" t="e">
        <f t="shared" si="19"/>
        <v>#REF!</v>
      </c>
      <c r="J21" s="66"/>
      <c r="L21" s="71" t="e">
        <f t="shared" ref="L21:N21" si="20">VLOOKUP(L$4,DataTable,9,FALSE)</f>
        <v>#REF!</v>
      </c>
      <c r="M21" s="71" t="e">
        <f t="shared" si="20"/>
        <v>#REF!</v>
      </c>
      <c r="N21" s="71" t="e">
        <f t="shared" si="20"/>
        <v>#REF!</v>
      </c>
    </row>
    <row r="22" spans="1:14" s="68" customFormat="1" ht="15" customHeight="1" x14ac:dyDescent="0.2">
      <c r="A22" s="50" t="s">
        <v>53</v>
      </c>
      <c r="B22" s="51" t="e">
        <f t="shared" ref="B22:I22" si="21">IF(VLOOKUP(B$4,DataTable,28,FALSE)="DL","-",IF(VLOOKUP(B$4,DataTable,28,FALSE)="C","-",VLOOKUP(B$4,DataTable,28,FALSE)))</f>
        <v>#REF!</v>
      </c>
      <c r="C22" s="51" t="e">
        <f t="shared" si="21"/>
        <v>#REF!</v>
      </c>
      <c r="D22" s="51" t="e">
        <f t="shared" si="21"/>
        <v>#REF!</v>
      </c>
      <c r="E22" s="51" t="e">
        <f t="shared" si="21"/>
        <v>#REF!</v>
      </c>
      <c r="F22" s="51" t="e">
        <f t="shared" si="21"/>
        <v>#REF!</v>
      </c>
      <c r="G22" s="51" t="e">
        <f t="shared" si="21"/>
        <v>#REF!</v>
      </c>
      <c r="H22" s="51" t="e">
        <f t="shared" si="21"/>
        <v>#REF!</v>
      </c>
      <c r="I22" s="51" t="e">
        <f t="shared" si="21"/>
        <v>#REF!</v>
      </c>
      <c r="J22" s="67"/>
      <c r="L22" s="71" t="e">
        <f t="shared" ref="L22:N22" si="22">IF(VLOOKUP(L$4,DataTable,29,FALSE)="DL","-",IF(VLOOKUP(L$4,DataTable,29,FALSE)="C","-",VLOOKUP(L$4,DataTable,29,FALSE)))</f>
        <v>#REF!</v>
      </c>
      <c r="M22" s="71" t="e">
        <f t="shared" si="22"/>
        <v>#REF!</v>
      </c>
      <c r="N22" s="71" t="e">
        <f t="shared" si="22"/>
        <v>#REF!</v>
      </c>
    </row>
    <row r="23" spans="1:14" s="34" customFormat="1" ht="16.899999999999999" customHeight="1" x14ac:dyDescent="0.15">
      <c r="A23" s="33"/>
      <c r="H23" s="35"/>
    </row>
    <row r="24" spans="1:14" x14ac:dyDescent="0.2">
      <c r="A24" s="33" t="s">
        <v>54</v>
      </c>
      <c r="B24" s="36"/>
      <c r="C24" s="37"/>
      <c r="D24" s="37"/>
      <c r="H24" s="39"/>
      <c r="L24" s="37"/>
      <c r="M24" s="37"/>
    </row>
    <row r="25" spans="1:14" x14ac:dyDescent="0.2">
      <c r="B25" s="36"/>
      <c r="C25" s="37"/>
      <c r="D25" s="37"/>
      <c r="L25" s="37"/>
      <c r="M25" s="37"/>
    </row>
    <row r="26" spans="1:14" x14ac:dyDescent="0.2">
      <c r="A26" s="33" t="s">
        <v>7</v>
      </c>
      <c r="B26" s="33" t="s">
        <v>79</v>
      </c>
      <c r="C26" s="37"/>
      <c r="D26" s="37"/>
      <c r="K26" s="33" t="s">
        <v>81</v>
      </c>
      <c r="L26" s="37"/>
      <c r="M26" s="37"/>
    </row>
    <row r="27" spans="1:14" s="40" customFormat="1" x14ac:dyDescent="0.2">
      <c r="A27" s="33" t="s">
        <v>62</v>
      </c>
      <c r="B27" s="33" t="s">
        <v>60</v>
      </c>
      <c r="K27" s="41" t="s">
        <v>16</v>
      </c>
      <c r="L27" s="37"/>
      <c r="M27" s="37"/>
    </row>
    <row r="28" spans="1:14" x14ac:dyDescent="0.2">
      <c r="A28" s="33" t="s">
        <v>57</v>
      </c>
      <c r="B28" s="41" t="s">
        <v>61</v>
      </c>
      <c r="K28" s="33" t="s">
        <v>83</v>
      </c>
    </row>
    <row r="29" spans="1:14" x14ac:dyDescent="0.2">
      <c r="A29" s="33" t="s">
        <v>55</v>
      </c>
      <c r="B29" s="41" t="s">
        <v>58</v>
      </c>
      <c r="K29" s="33" t="s">
        <v>59</v>
      </c>
    </row>
    <row r="30" spans="1:14" x14ac:dyDescent="0.2">
      <c r="A30" s="33" t="s">
        <v>56</v>
      </c>
      <c r="B30" s="33" t="s">
        <v>80</v>
      </c>
      <c r="K30" s="33" t="s">
        <v>11</v>
      </c>
    </row>
    <row r="31" spans="1:14" x14ac:dyDescent="0.2">
      <c r="A31" s="33"/>
    </row>
    <row r="32" spans="1:14" x14ac:dyDescent="0.2">
      <c r="A32" s="33"/>
    </row>
    <row r="33" spans="1:14" x14ac:dyDescent="0.2">
      <c r="A33" s="33"/>
      <c r="I33" s="33"/>
    </row>
    <row r="34" spans="1:14" s="33" customFormat="1" x14ac:dyDescent="0.15">
      <c r="A34" s="33" t="s">
        <v>25</v>
      </c>
      <c r="B34" s="39"/>
      <c r="C34" s="44"/>
      <c r="D34" s="44"/>
      <c r="E34" s="45"/>
      <c r="F34" s="45"/>
      <c r="G34" s="45"/>
      <c r="H34" s="41"/>
      <c r="I34" s="34"/>
      <c r="K34" s="39"/>
      <c r="L34" s="44"/>
      <c r="M34" s="44"/>
      <c r="N34" s="45"/>
    </row>
    <row r="35" spans="1:14" s="34" customFormat="1" x14ac:dyDescent="0.15">
      <c r="A35" s="33" t="s">
        <v>78</v>
      </c>
      <c r="B35" s="43"/>
      <c r="H35" s="35"/>
      <c r="I35" s="39"/>
      <c r="K35" s="33"/>
    </row>
    <row r="36" spans="1:14" x14ac:dyDescent="0.15">
      <c r="B36" s="34"/>
      <c r="K36" s="34"/>
    </row>
    <row r="37" spans="1:14" x14ac:dyDescent="0.15">
      <c r="A37" s="46"/>
      <c r="M37" s="34"/>
    </row>
    <row r="38" spans="1:14" x14ac:dyDescent="0.15">
      <c r="M38" s="34"/>
    </row>
    <row r="39" spans="1:14" x14ac:dyDescent="0.15">
      <c r="M39" s="34"/>
    </row>
    <row r="40" spans="1:14" x14ac:dyDescent="0.15">
      <c r="M40" s="34"/>
    </row>
    <row r="41" spans="1:14" x14ac:dyDescent="0.15">
      <c r="M41" s="34"/>
    </row>
    <row r="42" spans="1:14" x14ac:dyDescent="0.15">
      <c r="M42" s="34"/>
    </row>
  </sheetData>
  <conditionalFormatting sqref="J22">
    <cfRule type="cellIs" dxfId="9" priority="5" stopIfTrue="1" operator="equal">
      <formula>0</formula>
    </cfRule>
  </conditionalFormatting>
  <conditionalFormatting sqref="B5:I5 L5:N5">
    <cfRule type="cellIs" dxfId="8" priority="1" stopIfTrue="1" operator="equal">
      <formula>"W/D"</formula>
    </cfRule>
    <cfRule type="cellIs" dxfId="7" priority="4" stopIfTrue="1" operator="equal">
      <formula>"NEW"</formula>
    </cfRule>
  </conditionalFormatting>
  <conditionalFormatting sqref="B5:I5 L5:N5">
    <cfRule type="cellIs" dxfId="6" priority="2" stopIfTrue="1" operator="equal">
      <formula>"OFF"</formula>
    </cfRule>
    <cfRule type="cellIs" dxfId="5" priority="3" stopIfTrue="1" operator="equal">
      <formula>"NO"</formula>
    </cfRule>
  </conditionalFormatting>
  <pageMargins left="0.51181102362204722" right="0.70866141732283472" top="0.74803149606299213" bottom="0.74803149606299213" header="0.31496062992125984" footer="0.31496062992125984"/>
  <pageSetup paperSize="9" scale="71" orientation="landscape" r:id="rId1"/>
  <headerFooter>
    <oddFooter>&amp;L&amp;"Arial,Regular"&amp;8&amp;Z&amp;F&amp;A&amp;C&amp;"Arial,Regular"&amp;8&amp;P&amp;R&amp;"Arial,Regular"&amp;8&amp;D  &amp;T</oddFooter>
  </headerFooter>
  <rowBreaks count="1" manualBreakCount="1">
    <brk id="43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6"/>
  <sheetViews>
    <sheetView tabSelected="1" workbookViewId="0"/>
  </sheetViews>
  <sheetFormatPr defaultColWidth="9.140625" defaultRowHeight="12.75" x14ac:dyDescent="0.2"/>
  <cols>
    <col min="1" max="1" width="39.28515625" style="9" customWidth="1"/>
    <col min="2" max="2" width="8.42578125" style="9" customWidth="1"/>
    <col min="3" max="11" width="8.42578125" style="8" customWidth="1"/>
    <col min="12" max="12" width="8.42578125" style="39" customWidth="1"/>
    <col min="13" max="14" width="5.5703125" style="9" customWidth="1"/>
    <col min="15" max="16384" width="9.140625" style="9"/>
  </cols>
  <sheetData>
    <row r="1" spans="1:12" s="17" customFormat="1" ht="33.75" x14ac:dyDescent="0.5">
      <c r="A1" s="23" t="s">
        <v>101</v>
      </c>
      <c r="B1" s="14"/>
      <c r="C1" s="15"/>
      <c r="D1" s="15"/>
      <c r="E1" s="15"/>
      <c r="F1" s="16"/>
      <c r="G1" s="16"/>
      <c r="H1" s="14"/>
      <c r="I1" s="15"/>
      <c r="J1" s="15"/>
      <c r="K1" s="15"/>
      <c r="L1" s="56"/>
    </row>
    <row r="2" spans="1:12" s="1" customFormat="1" ht="33.75" x14ac:dyDescent="0.5">
      <c r="A2" s="24" t="s">
        <v>90</v>
      </c>
      <c r="B2" s="4"/>
      <c r="C2" s="22"/>
      <c r="D2" s="22"/>
      <c r="E2" s="22"/>
      <c r="F2" s="2"/>
      <c r="G2" s="21"/>
      <c r="I2" s="22"/>
      <c r="J2" s="22"/>
      <c r="K2" s="22"/>
      <c r="L2" s="33"/>
    </row>
    <row r="3" spans="1:12" ht="17.25" customHeight="1" x14ac:dyDescent="0.5">
      <c r="A3" s="7"/>
      <c r="B3" s="7"/>
      <c r="C3" s="10"/>
      <c r="D3" s="10"/>
      <c r="E3" s="10"/>
      <c r="G3" s="7"/>
      <c r="H3" s="10"/>
      <c r="I3" s="10"/>
      <c r="J3" s="10"/>
      <c r="K3" s="10"/>
    </row>
    <row r="4" spans="1:12" s="11" customFormat="1" ht="110.45" customHeight="1" x14ac:dyDescent="0.2">
      <c r="A4" s="29"/>
      <c r="B4" s="49" t="s">
        <v>39</v>
      </c>
      <c r="C4" s="49" t="s">
        <v>26</v>
      </c>
      <c r="D4" s="49" t="s">
        <v>29</v>
      </c>
      <c r="E4" s="49" t="s">
        <v>70</v>
      </c>
      <c r="F4" s="49" t="s">
        <v>33</v>
      </c>
      <c r="G4" s="49" t="s">
        <v>44</v>
      </c>
      <c r="H4" s="49" t="s">
        <v>31</v>
      </c>
      <c r="I4" s="49" t="s">
        <v>41</v>
      </c>
      <c r="J4" s="49" t="s">
        <v>34</v>
      </c>
      <c r="K4" s="49" t="s">
        <v>40</v>
      </c>
      <c r="L4" s="49" t="s">
        <v>20</v>
      </c>
    </row>
    <row r="5" spans="1:12" s="13" customFormat="1" ht="15" customHeight="1" x14ac:dyDescent="0.2">
      <c r="A5" s="87" t="s">
        <v>95</v>
      </c>
      <c r="B5" s="85" t="s">
        <v>99</v>
      </c>
      <c r="C5" s="86" t="s">
        <v>23</v>
      </c>
      <c r="D5" s="86" t="s">
        <v>100</v>
      </c>
      <c r="E5" s="85" t="s">
        <v>99</v>
      </c>
      <c r="F5" s="85" t="s">
        <v>100</v>
      </c>
      <c r="G5" s="85" t="s">
        <v>99</v>
      </c>
      <c r="H5" s="86" t="s">
        <v>100</v>
      </c>
      <c r="I5" s="86" t="s">
        <v>100</v>
      </c>
      <c r="J5" s="86" t="s">
        <v>100</v>
      </c>
      <c r="K5" s="86" t="s">
        <v>23</v>
      </c>
      <c r="L5" s="60"/>
    </row>
    <row r="6" spans="1:12" s="18" customFormat="1" ht="15" customHeight="1" x14ac:dyDescent="0.2">
      <c r="A6" s="47" t="s">
        <v>91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78"/>
    </row>
    <row r="7" spans="1:12" s="19" customFormat="1" ht="15" customHeight="1" x14ac:dyDescent="0.2">
      <c r="A7" s="88" t="s">
        <v>89</v>
      </c>
      <c r="B7" s="89" t="s">
        <v>13</v>
      </c>
      <c r="C7" s="89">
        <v>104.6</v>
      </c>
      <c r="D7" s="89">
        <v>103.6</v>
      </c>
      <c r="E7" s="89" t="s">
        <v>12</v>
      </c>
      <c r="F7" s="89">
        <v>99.9</v>
      </c>
      <c r="G7" s="89" t="s">
        <v>14</v>
      </c>
      <c r="H7" s="89">
        <v>97.7</v>
      </c>
      <c r="I7" s="89">
        <v>97.3</v>
      </c>
      <c r="J7" s="89">
        <v>96.9</v>
      </c>
      <c r="K7" s="89">
        <v>95.4</v>
      </c>
      <c r="L7" s="79">
        <v>6.4</v>
      </c>
    </row>
    <row r="8" spans="1:12" s="12" customFormat="1" ht="15" customHeight="1" x14ac:dyDescent="0.2">
      <c r="A8" s="88" t="s">
        <v>46</v>
      </c>
      <c r="B8" s="89">
        <v>6</v>
      </c>
      <c r="C8" s="89">
        <v>10</v>
      </c>
      <c r="D8" s="89">
        <v>10</v>
      </c>
      <c r="E8" s="89">
        <v>6</v>
      </c>
      <c r="F8" s="89">
        <v>10</v>
      </c>
      <c r="G8" s="89">
        <v>6</v>
      </c>
      <c r="H8" s="89">
        <v>10</v>
      </c>
      <c r="I8" s="89">
        <v>8</v>
      </c>
      <c r="J8" s="89">
        <v>10</v>
      </c>
      <c r="K8" s="89">
        <v>10</v>
      </c>
      <c r="L8" s="80"/>
    </row>
    <row r="9" spans="1:12" s="6" customFormat="1" ht="15" customHeight="1" x14ac:dyDescent="0.2">
      <c r="A9" s="47" t="s">
        <v>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78"/>
    </row>
    <row r="10" spans="1:12" s="12" customFormat="1" ht="15" customHeight="1" x14ac:dyDescent="0.2">
      <c r="A10" s="88" t="s">
        <v>47</v>
      </c>
      <c r="B10" s="89" t="s">
        <v>28</v>
      </c>
      <c r="C10" s="89" t="s">
        <v>28</v>
      </c>
      <c r="D10" s="89" t="s">
        <v>30</v>
      </c>
      <c r="E10" s="89" t="s">
        <v>28</v>
      </c>
      <c r="F10" s="89" t="s">
        <v>28</v>
      </c>
      <c r="G10" s="89" t="s">
        <v>87</v>
      </c>
      <c r="H10" s="89" t="s">
        <v>30</v>
      </c>
      <c r="I10" s="89" t="s">
        <v>30</v>
      </c>
      <c r="J10" s="89" t="s">
        <v>27</v>
      </c>
      <c r="K10" s="89" t="s">
        <v>28</v>
      </c>
      <c r="L10" s="79">
        <v>4.3</v>
      </c>
    </row>
    <row r="11" spans="1:12" s="12" customFormat="1" ht="15" customHeight="1" x14ac:dyDescent="0.2">
      <c r="A11" s="88" t="s">
        <v>48</v>
      </c>
      <c r="B11" s="89" t="s">
        <v>12</v>
      </c>
      <c r="C11" s="89">
        <v>109.27</v>
      </c>
      <c r="D11" s="89">
        <v>100.1</v>
      </c>
      <c r="E11" s="89" t="s">
        <v>19</v>
      </c>
      <c r="F11" s="89">
        <v>93.97</v>
      </c>
      <c r="G11" s="89" t="s">
        <v>4</v>
      </c>
      <c r="H11" s="89">
        <v>108.27</v>
      </c>
      <c r="I11" s="89">
        <v>116.94</v>
      </c>
      <c r="J11" s="89">
        <v>119.17</v>
      </c>
      <c r="K11" s="89">
        <v>99.73</v>
      </c>
      <c r="L11" s="79">
        <v>4.6399999999999997</v>
      </c>
    </row>
    <row r="12" spans="1:12" s="12" customFormat="1" ht="15" customHeight="1" x14ac:dyDescent="0.2">
      <c r="A12" s="88" t="s">
        <v>73</v>
      </c>
      <c r="B12" s="89" t="s">
        <v>28</v>
      </c>
      <c r="C12" s="89" t="s">
        <v>28</v>
      </c>
      <c r="D12" s="89" t="s">
        <v>64</v>
      </c>
      <c r="E12" s="89" t="s">
        <v>32</v>
      </c>
      <c r="F12" s="89" t="s">
        <v>32</v>
      </c>
      <c r="G12" s="89" t="s">
        <v>67</v>
      </c>
      <c r="H12" s="89" t="s">
        <v>67</v>
      </c>
      <c r="I12" s="89" t="s">
        <v>64</v>
      </c>
      <c r="J12" s="89" t="s">
        <v>28</v>
      </c>
      <c r="K12" s="89" t="s">
        <v>28</v>
      </c>
      <c r="L12" s="79">
        <v>2.0499999999999998</v>
      </c>
    </row>
    <row r="13" spans="1:12" s="12" customFormat="1" ht="15" customHeight="1" x14ac:dyDescent="0.2">
      <c r="A13" s="47" t="s">
        <v>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0"/>
    </row>
    <row r="14" spans="1:12" s="12" customFormat="1" ht="15" customHeight="1" x14ac:dyDescent="0.2">
      <c r="A14" s="88" t="s">
        <v>50</v>
      </c>
      <c r="B14" s="89" t="s">
        <v>84</v>
      </c>
      <c r="C14" s="90">
        <v>76.48</v>
      </c>
      <c r="D14" s="90">
        <v>71.260000000000005</v>
      </c>
      <c r="E14" s="89" t="s">
        <v>85</v>
      </c>
      <c r="F14" s="90">
        <v>73.81</v>
      </c>
      <c r="G14" s="89" t="s">
        <v>86</v>
      </c>
      <c r="H14" s="90">
        <v>75.13</v>
      </c>
      <c r="I14" s="90">
        <v>74.47</v>
      </c>
      <c r="J14" s="90">
        <v>73.39</v>
      </c>
      <c r="K14" s="90">
        <v>75.62</v>
      </c>
      <c r="L14" s="79">
        <v>1.25</v>
      </c>
    </row>
    <row r="15" spans="1:12" s="12" customFormat="1" ht="15" customHeight="1" x14ac:dyDescent="0.2">
      <c r="A15" s="88" t="s">
        <v>51</v>
      </c>
      <c r="B15" s="89" t="s">
        <v>65</v>
      </c>
      <c r="C15" s="90">
        <v>11.02</v>
      </c>
      <c r="D15" s="90">
        <v>11.09</v>
      </c>
      <c r="E15" s="89" t="s">
        <v>66</v>
      </c>
      <c r="F15" s="90">
        <v>11.08</v>
      </c>
      <c r="G15" s="89" t="s">
        <v>69</v>
      </c>
      <c r="H15" s="90">
        <v>11.09</v>
      </c>
      <c r="I15" s="90">
        <v>11.73</v>
      </c>
      <c r="J15" s="90">
        <v>11.28</v>
      </c>
      <c r="K15" s="90">
        <v>11.52</v>
      </c>
      <c r="L15" s="79">
        <v>0.41</v>
      </c>
    </row>
    <row r="16" spans="1:12" s="12" customFormat="1" ht="15" customHeight="1" x14ac:dyDescent="0.2">
      <c r="A16" s="47" t="s">
        <v>92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0"/>
    </row>
    <row r="17" spans="1:12" s="12" customFormat="1" ht="15" customHeight="1" x14ac:dyDescent="0.2">
      <c r="A17" s="88" t="s">
        <v>9</v>
      </c>
      <c r="B17" s="89" t="s">
        <v>38</v>
      </c>
      <c r="C17" s="89" t="s">
        <v>17</v>
      </c>
      <c r="D17" s="89" t="s">
        <v>17</v>
      </c>
      <c r="E17" s="89" t="s">
        <v>17</v>
      </c>
      <c r="F17" s="89" t="s">
        <v>82</v>
      </c>
      <c r="G17" s="89" t="s">
        <v>96</v>
      </c>
      <c r="H17" s="89" t="s">
        <v>35</v>
      </c>
      <c r="I17" s="89" t="s">
        <v>42</v>
      </c>
      <c r="J17" s="89" t="s">
        <v>35</v>
      </c>
      <c r="K17" s="89" t="s">
        <v>17</v>
      </c>
      <c r="L17" s="81"/>
    </row>
    <row r="18" spans="1:12" s="12" customFormat="1" ht="15" customHeight="1" x14ac:dyDescent="0.2">
      <c r="A18" s="88" t="s">
        <v>10</v>
      </c>
      <c r="B18" s="89" t="s">
        <v>3</v>
      </c>
      <c r="C18" s="89" t="s">
        <v>3</v>
      </c>
      <c r="D18" s="89" t="s">
        <v>3</v>
      </c>
      <c r="E18" s="89" t="s">
        <v>3</v>
      </c>
      <c r="F18" s="89" t="s">
        <v>36</v>
      </c>
      <c r="G18" s="89" t="s">
        <v>18</v>
      </c>
      <c r="H18" s="89" t="s">
        <v>15</v>
      </c>
      <c r="I18" s="89" t="s">
        <v>43</v>
      </c>
      <c r="J18" s="89" t="s">
        <v>15</v>
      </c>
      <c r="K18" s="89" t="s">
        <v>3</v>
      </c>
      <c r="L18" s="81"/>
    </row>
    <row r="19" spans="1:12" s="12" customFormat="1" ht="15" customHeight="1" x14ac:dyDescent="0.2">
      <c r="A19" s="47" t="s">
        <v>52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0"/>
    </row>
    <row r="20" spans="1:12" s="12" customFormat="1" ht="15" customHeight="1" x14ac:dyDescent="0.2">
      <c r="A20" s="88" t="s">
        <v>6</v>
      </c>
      <c r="B20" s="89">
        <v>18</v>
      </c>
      <c r="C20" s="89" t="s">
        <v>21</v>
      </c>
      <c r="D20" s="89" t="s">
        <v>24</v>
      </c>
      <c r="E20" s="89">
        <v>18</v>
      </c>
      <c r="F20" s="89" t="s">
        <v>68</v>
      </c>
      <c r="G20" s="89">
        <v>18</v>
      </c>
      <c r="H20" s="89" t="s">
        <v>68</v>
      </c>
      <c r="I20" s="89" t="s">
        <v>88</v>
      </c>
      <c r="J20" s="89" t="s">
        <v>22</v>
      </c>
      <c r="K20" s="89" t="s">
        <v>37</v>
      </c>
      <c r="L20" s="82"/>
    </row>
    <row r="21" spans="1:12" s="20" customFormat="1" ht="15" customHeight="1" x14ac:dyDescent="0.2">
      <c r="A21" s="88" t="s">
        <v>53</v>
      </c>
      <c r="B21" s="89" t="s">
        <v>1</v>
      </c>
      <c r="C21" s="89" t="s">
        <v>2</v>
      </c>
      <c r="D21" s="89" t="s">
        <v>2</v>
      </c>
      <c r="E21" s="89" t="s">
        <v>1</v>
      </c>
      <c r="F21" s="89" t="s">
        <v>2</v>
      </c>
      <c r="G21" s="89" t="s">
        <v>1</v>
      </c>
      <c r="H21" s="89" t="s">
        <v>2</v>
      </c>
      <c r="I21" s="89" t="s">
        <v>0</v>
      </c>
      <c r="J21" s="89" t="s">
        <v>2</v>
      </c>
      <c r="K21" s="89" t="s">
        <v>2</v>
      </c>
      <c r="L21" s="83"/>
    </row>
    <row r="22" spans="1:12" s="77" customFormat="1" ht="15" customHeight="1" x14ac:dyDescent="0.2">
      <c r="A22" s="50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83"/>
    </row>
    <row r="23" spans="1:12" x14ac:dyDescent="0.2">
      <c r="A23" s="33" t="s">
        <v>54</v>
      </c>
      <c r="B23" s="36"/>
      <c r="C23" s="37"/>
      <c r="D23" s="37"/>
      <c r="E23" s="37"/>
      <c r="F23" s="37"/>
      <c r="G23" s="37"/>
      <c r="H23" s="38"/>
      <c r="I23" s="38"/>
      <c r="J23" s="38"/>
      <c r="K23" s="38"/>
    </row>
    <row r="24" spans="1:12" x14ac:dyDescent="0.2">
      <c r="A24" s="39"/>
      <c r="B24" s="36"/>
      <c r="C24" s="37"/>
      <c r="D24" s="37"/>
      <c r="E24" s="37"/>
      <c r="F24" s="37"/>
      <c r="G24" s="37"/>
      <c r="H24" s="38"/>
      <c r="I24" s="38"/>
      <c r="J24" s="38"/>
      <c r="K24" s="38"/>
    </row>
    <row r="25" spans="1:12" x14ac:dyDescent="0.2">
      <c r="A25" s="33" t="s">
        <v>7</v>
      </c>
      <c r="C25" s="84" t="s">
        <v>94</v>
      </c>
      <c r="D25" s="37"/>
      <c r="E25" s="37"/>
      <c r="F25" s="37"/>
      <c r="G25" s="37"/>
      <c r="I25" s="75" t="s">
        <v>81</v>
      </c>
      <c r="K25" s="38"/>
    </row>
    <row r="26" spans="1:12" s="5" customFormat="1" x14ac:dyDescent="0.2">
      <c r="A26" s="33" t="s">
        <v>62</v>
      </c>
      <c r="C26" s="1" t="s">
        <v>60</v>
      </c>
      <c r="D26" s="40"/>
      <c r="E26" s="40"/>
      <c r="F26" s="40"/>
      <c r="G26" s="40"/>
      <c r="I26" s="41" t="s">
        <v>83</v>
      </c>
      <c r="K26" s="40"/>
    </row>
    <row r="27" spans="1:12" x14ac:dyDescent="0.2">
      <c r="A27" s="33" t="s">
        <v>55</v>
      </c>
      <c r="C27" s="41" t="s">
        <v>93</v>
      </c>
      <c r="D27" s="37"/>
      <c r="E27" s="37"/>
      <c r="F27" s="40"/>
      <c r="G27" s="37"/>
      <c r="I27" s="41" t="s">
        <v>59</v>
      </c>
      <c r="K27" s="38"/>
    </row>
    <row r="28" spans="1:12" x14ac:dyDescent="0.2">
      <c r="A28" s="33" t="s">
        <v>56</v>
      </c>
      <c r="C28" s="41" t="s">
        <v>58</v>
      </c>
      <c r="D28" s="37"/>
      <c r="E28" s="37"/>
      <c r="F28" s="74"/>
      <c r="G28" s="37"/>
      <c r="I28" s="91" t="s">
        <v>97</v>
      </c>
      <c r="K28" s="38"/>
    </row>
    <row r="29" spans="1:12" x14ac:dyDescent="0.2">
      <c r="C29" s="41" t="s">
        <v>16</v>
      </c>
      <c r="D29" s="37"/>
      <c r="E29" s="37"/>
      <c r="F29" s="74"/>
      <c r="G29" s="37"/>
      <c r="I29" s="91" t="s">
        <v>98</v>
      </c>
      <c r="K29" s="38"/>
    </row>
    <row r="30" spans="1:12" x14ac:dyDescent="0.2">
      <c r="A30" s="33"/>
      <c r="B30" s="39"/>
      <c r="C30" s="38"/>
      <c r="D30" s="38"/>
      <c r="E30" s="38"/>
      <c r="F30" s="42"/>
      <c r="G30" s="38"/>
      <c r="I30" s="41" t="s">
        <v>11</v>
      </c>
      <c r="J30" s="38"/>
      <c r="K30" s="38"/>
    </row>
    <row r="31" spans="1:12" s="1" customFormat="1" x14ac:dyDescent="0.2">
      <c r="A31" s="33" t="s">
        <v>25</v>
      </c>
      <c r="B31" s="43"/>
      <c r="C31" s="44"/>
      <c r="D31" s="44"/>
      <c r="E31" s="44"/>
      <c r="F31" s="44"/>
      <c r="G31" s="44"/>
      <c r="H31" s="45"/>
      <c r="I31" s="45"/>
      <c r="J31" s="45"/>
      <c r="K31" s="45"/>
      <c r="L31" s="33"/>
    </row>
    <row r="32" spans="1:12" s="3" customFormat="1" x14ac:dyDescent="0.2">
      <c r="A32" s="33" t="s">
        <v>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1" x14ac:dyDescent="0.2">
      <c r="A33" s="39"/>
      <c r="B33" s="39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2">
      <c r="A34" s="46"/>
      <c r="B34" s="39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">
      <c r="A35" s="39"/>
      <c r="B35" s="39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2">
      <c r="A36" s="39"/>
      <c r="B36" s="39"/>
      <c r="C36" s="38"/>
      <c r="D36" s="38"/>
      <c r="E36" s="38"/>
      <c r="F36" s="38"/>
      <c r="G36" s="38"/>
      <c r="H36" s="38"/>
      <c r="I36" s="38"/>
      <c r="J36" s="38"/>
      <c r="K36" s="38"/>
    </row>
  </sheetData>
  <conditionalFormatting sqref="L21:L22">
    <cfRule type="cellIs" dxfId="4" priority="5" stopIfTrue="1" operator="equal">
      <formula>0</formula>
    </cfRule>
  </conditionalFormatting>
  <conditionalFormatting sqref="B5:K5">
    <cfRule type="cellIs" dxfId="3" priority="1" stopIfTrue="1" operator="equal">
      <formula>"W/D"</formula>
    </cfRule>
    <cfRule type="cellIs" dxfId="2" priority="4" stopIfTrue="1" operator="equal">
      <formula>"NEW"</formula>
    </cfRule>
  </conditionalFormatting>
  <conditionalFormatting sqref="B5:K5">
    <cfRule type="cellIs" dxfId="1" priority="2" stopIfTrue="1" operator="equal">
      <formula>"OFF"</formula>
    </cfRule>
    <cfRule type="cellIs" dxfId="0" priority="3" stopIfTrue="1" operator="equal">
      <formula>"NO"</formula>
    </cfRule>
  </conditionalFormatting>
  <pageMargins left="0.51181102362204722" right="0.51181102362204722" top="0.55118110236220474" bottom="0.55118110236220474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ZF4. WT DL 2016-17 FINAL</vt:lpstr>
      <vt:lpstr>ZF4. MASTER WT DL FINAL</vt:lpstr>
      <vt:lpstr>'ZF4. MASTER WT DL FINAL'!Print_Area</vt:lpstr>
      <vt:lpstr>'ZF4. WT DL 2016-17 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oilseed rape RL update</dc:title>
  <dc:creator>Jane Ryall</dc:creator>
  <cp:lastModifiedBy>Jason Pole</cp:lastModifiedBy>
  <cp:lastPrinted>2017-11-20T15:03:35Z</cp:lastPrinted>
  <dcterms:created xsi:type="dcterms:W3CDTF">2007-08-09T10:35:46Z</dcterms:created>
  <dcterms:modified xsi:type="dcterms:W3CDTF">2019-01-14T16:53:30Z</dcterms:modified>
</cp:coreProperties>
</file>