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ahdb-wpfs01\Market Intelligence\DairyCo MI\Datum from M\Website PB\Supply and demand\Farm data\Promar Milkminder\"/>
    </mc:Choice>
  </mc:AlternateContent>
  <xr:revisionPtr revIDLastSave="0" documentId="13_ncr:1_{DB89A49D-C7D6-4576-A1C5-489DE89CAED7}" xr6:coauthVersionLast="47" xr6:coauthVersionMax="47" xr10:uidLastSave="{00000000-0000-0000-0000-000000000000}"/>
  <bookViews>
    <workbookView xWindow="-28920" yWindow="-120" windowWidth="29040" windowHeight="15225" xr2:uid="{00000000-000D-0000-FFFF-FFFF00000000}"/>
  </bookViews>
  <sheets>
    <sheet name="Monthly averages" sheetId="1" r:id="rId1"/>
    <sheet name="Annual averages" sheetId="7" r:id="rId2"/>
    <sheet name="12 month rolling averages" sheetId="3" r:id="rId3"/>
    <sheet name="Charts" sheetId="2" r:id="rId4"/>
    <sheet name="For Website (HIDE)" sheetId="4" state="hidden" r:id="rId5"/>
    <sheet name="Disclaimer and notes" sheetId="6" r:id="rId6"/>
  </sheets>
  <definedNames>
    <definedName name="Month">#REF!</definedName>
    <definedName name="_xlnm.Print_Area" localSheetId="1">'Annual averages'!$R$8:$AD$38</definedName>
    <definedName name="_xlnm.Print_Area" localSheetId="4">'For Website (HIDE)'!$C$1:$K$48</definedName>
    <definedName name="_xlnm.Print_Area" localSheetId="0">'Monthly averages'!$S$8:$AE$42</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4" l="1"/>
  <c r="V11" i="3" l="1"/>
  <c r="V12" i="3"/>
  <c r="V13" i="3"/>
  <c r="V14" i="3"/>
  <c r="V15" i="3"/>
  <c r="V16" i="3"/>
  <c r="V17" i="3"/>
  <c r="V18" i="3"/>
  <c r="V19" i="3"/>
  <c r="V20" i="3"/>
  <c r="V21" i="3"/>
  <c r="V10" i="3"/>
  <c r="S32" i="3" l="1"/>
  <c r="S33" i="3"/>
  <c r="S34" i="3"/>
  <c r="U10" i="3" l="1"/>
  <c r="U11" i="3"/>
  <c r="U13" i="3"/>
  <c r="U14" i="3"/>
  <c r="U15" i="3"/>
  <c r="U16" i="3"/>
  <c r="U18" i="3"/>
  <c r="U19" i="3"/>
  <c r="U21" i="3"/>
  <c r="U20" i="3"/>
  <c r="U17" i="3"/>
  <c r="U12" i="3"/>
  <c r="T21" i="3" l="1"/>
  <c r="T19" i="3" l="1"/>
  <c r="T20" i="3"/>
  <c r="T18" i="3" l="1"/>
  <c r="T17" i="3"/>
  <c r="T16" i="3"/>
  <c r="T15" i="3"/>
  <c r="T14" i="3"/>
  <c r="T13" i="3"/>
  <c r="T12" i="3"/>
  <c r="T11" i="3"/>
  <c r="T10" i="3"/>
  <c r="S21" i="3"/>
  <c r="S20" i="3"/>
  <c r="D3" i="4"/>
  <c r="S19" i="3"/>
  <c r="S18" i="3"/>
  <c r="S17" i="3"/>
  <c r="E3" i="4" l="1"/>
  <c r="E21" i="4" s="1"/>
  <c r="D18" i="4"/>
  <c r="D20" i="4"/>
  <c r="D9" i="4"/>
  <c r="D15" i="4"/>
  <c r="D16" i="4"/>
  <c r="D17" i="4"/>
  <c r="D11" i="4"/>
  <c r="D6" i="4"/>
  <c r="D13" i="4"/>
  <c r="D21" i="4"/>
  <c r="D10" i="4"/>
  <c r="D5" i="4"/>
  <c r="D12" i="4"/>
  <c r="E5" i="4"/>
  <c r="E16" i="4"/>
  <c r="E6" i="4"/>
  <c r="E17" i="4"/>
  <c r="E9" i="4"/>
  <c r="E13" i="4"/>
  <c r="E10" i="4"/>
  <c r="E15" i="4"/>
  <c r="E20" i="4"/>
  <c r="S16" i="3"/>
  <c r="E18" i="4" l="1"/>
  <c r="E11" i="4"/>
  <c r="E12" i="4"/>
  <c r="E7" i="4"/>
  <c r="F15" i="4"/>
  <c r="G15" i="4"/>
  <c r="F17" i="4"/>
  <c r="G17" i="4"/>
  <c r="G21" i="4"/>
  <c r="F21" i="4"/>
  <c r="F20" i="4"/>
  <c r="G20" i="4"/>
  <c r="G6" i="4"/>
  <c r="D7" i="4"/>
  <c r="F6" i="4"/>
  <c r="F5" i="4"/>
  <c r="G5" i="4"/>
  <c r="F18" i="4"/>
  <c r="F9" i="4"/>
  <c r="G9" i="4"/>
  <c r="F13" i="4"/>
  <c r="G13" i="4"/>
  <c r="F10" i="4"/>
  <c r="G10" i="4"/>
  <c r="G16" i="4"/>
  <c r="F16" i="4"/>
  <c r="S15" i="3"/>
  <c r="F12" i="4" l="1"/>
  <c r="G18" i="4"/>
  <c r="G12" i="4"/>
  <c r="G11" i="4"/>
  <c r="F7" i="4"/>
  <c r="S14" i="3"/>
  <c r="S13" i="3" l="1"/>
  <c r="S12" i="3" l="1"/>
  <c r="S11" i="3" l="1"/>
  <c r="S10" i="3" l="1"/>
  <c r="R21" i="3" l="1"/>
  <c r="R20" i="3" l="1"/>
  <c r="R19" i="3" l="1"/>
  <c r="R18" i="3" l="1"/>
  <c r="R17" i="3" l="1"/>
  <c r="R16" i="3" l="1"/>
  <c r="R15" i="3" l="1"/>
  <c r="M20" i="4" l="1"/>
  <c r="M19" i="4"/>
  <c r="M17" i="4"/>
  <c r="M16" i="4"/>
  <c r="M15" i="4"/>
  <c r="M13" i="4"/>
  <c r="M12" i="4"/>
  <c r="M11" i="4"/>
  <c r="M10" i="4"/>
  <c r="M9" i="4"/>
  <c r="M7" i="4"/>
  <c r="M6" i="4"/>
  <c r="M5" i="4"/>
  <c r="R14" i="3"/>
  <c r="F16" i="3" l="1"/>
  <c r="B26" i="3" l="1"/>
  <c r="V26" i="3" s="1"/>
  <c r="B27" i="3"/>
  <c r="V27" i="3" s="1"/>
  <c r="B28" i="3"/>
  <c r="B29" i="3"/>
  <c r="V29" i="3" s="1"/>
  <c r="B30" i="3"/>
  <c r="B31" i="3"/>
  <c r="B32" i="3"/>
  <c r="B33" i="3"/>
  <c r="B34" i="3"/>
  <c r="B35" i="3"/>
  <c r="B36" i="3"/>
  <c r="V36" i="3" s="1"/>
  <c r="B37" i="3"/>
  <c r="V37" i="3" s="1"/>
  <c r="D10" i="3"/>
  <c r="E10" i="3"/>
  <c r="D11" i="3"/>
  <c r="E11" i="3"/>
  <c r="U35" i="3" l="1"/>
  <c r="V35" i="3"/>
  <c r="U34" i="3"/>
  <c r="V34" i="3"/>
  <c r="U33" i="3"/>
  <c r="V33" i="3"/>
  <c r="U32" i="3"/>
  <c r="V32" i="3"/>
  <c r="U31" i="3"/>
  <c r="V31" i="3"/>
  <c r="U30" i="3"/>
  <c r="V30" i="3"/>
  <c r="U28" i="3"/>
  <c r="V28" i="3"/>
  <c r="S37" i="3"/>
  <c r="U37" i="3"/>
  <c r="T37" i="3"/>
  <c r="T29" i="3"/>
  <c r="U29" i="3"/>
  <c r="T27" i="3"/>
  <c r="U27" i="3"/>
  <c r="S36" i="3"/>
  <c r="U36" i="3"/>
  <c r="T36" i="3"/>
  <c r="T26" i="3"/>
  <c r="U26" i="3"/>
  <c r="T35" i="3"/>
  <c r="S35" i="3"/>
  <c r="T34" i="3"/>
  <c r="T33" i="3"/>
  <c r="T32" i="3"/>
  <c r="N31" i="3"/>
  <c r="T31" i="3"/>
  <c r="S31" i="3"/>
  <c r="S30" i="3"/>
  <c r="T30" i="3"/>
  <c r="R28" i="3"/>
  <c r="T28" i="3"/>
  <c r="J31" i="3"/>
  <c r="D29" i="3"/>
  <c r="S29" i="3"/>
  <c r="F28" i="3"/>
  <c r="S28" i="3"/>
  <c r="C37" i="3"/>
  <c r="R37" i="3"/>
  <c r="C36" i="3"/>
  <c r="R36" i="3"/>
  <c r="J28" i="3"/>
  <c r="D28" i="3"/>
  <c r="C35" i="3"/>
  <c r="R35" i="3"/>
  <c r="C27" i="3"/>
  <c r="S27" i="3"/>
  <c r="J37" i="3"/>
  <c r="C26" i="3"/>
  <c r="S26" i="3"/>
  <c r="C33" i="3"/>
  <c r="R33" i="3"/>
  <c r="G28" i="3"/>
  <c r="J27" i="3"/>
  <c r="I27" i="3"/>
  <c r="C34" i="3"/>
  <c r="R34" i="3"/>
  <c r="C32" i="3"/>
  <c r="R32" i="3"/>
  <c r="N34" i="3"/>
  <c r="F29" i="3"/>
  <c r="J35" i="3"/>
  <c r="C29" i="3"/>
  <c r="E28" i="3"/>
  <c r="E27" i="3"/>
  <c r="R26" i="3"/>
  <c r="C31" i="3"/>
  <c r="R31" i="3"/>
  <c r="O28" i="3"/>
  <c r="P27" i="3"/>
  <c r="Q26" i="3"/>
  <c r="J34" i="3"/>
  <c r="N36" i="3"/>
  <c r="F34" i="3"/>
  <c r="R29" i="3"/>
  <c r="M28" i="3"/>
  <c r="M27" i="3"/>
  <c r="N26" i="3"/>
  <c r="J36" i="3"/>
  <c r="O29" i="3"/>
  <c r="L28" i="3"/>
  <c r="L27" i="3"/>
  <c r="I26" i="3"/>
  <c r="F36" i="3"/>
  <c r="J29" i="3"/>
  <c r="K28" i="3"/>
  <c r="C28" i="3"/>
  <c r="C30" i="3"/>
  <c r="R30" i="3"/>
  <c r="F31" i="3"/>
  <c r="N29" i="3"/>
  <c r="Q28" i="3"/>
  <c r="I28" i="3"/>
  <c r="R27" i="3"/>
  <c r="H27" i="3"/>
  <c r="M26" i="3"/>
  <c r="N37" i="3"/>
  <c r="N35" i="3"/>
  <c r="K29" i="3"/>
  <c r="P28" i="3"/>
  <c r="H28" i="3"/>
  <c r="Q27" i="3"/>
  <c r="F27" i="3"/>
  <c r="J26" i="3"/>
  <c r="N32" i="3"/>
  <c r="N30" i="3"/>
  <c r="F37" i="3"/>
  <c r="F35" i="3"/>
  <c r="J32" i="3"/>
  <c r="J30" i="3"/>
  <c r="G29" i="3"/>
  <c r="N28" i="3"/>
  <c r="N27" i="3"/>
  <c r="D27" i="3"/>
  <c r="F26" i="3"/>
  <c r="F32" i="3"/>
  <c r="F30" i="3"/>
  <c r="M37" i="3"/>
  <c r="E37" i="3"/>
  <c r="M36" i="3"/>
  <c r="Q35" i="3"/>
  <c r="I35" i="3"/>
  <c r="M34" i="3"/>
  <c r="I34" i="3"/>
  <c r="Q33" i="3"/>
  <c r="M33" i="3"/>
  <c r="I33" i="3"/>
  <c r="Q32" i="3"/>
  <c r="M32" i="3"/>
  <c r="I32" i="3"/>
  <c r="E32" i="3"/>
  <c r="Q31" i="3"/>
  <c r="M31" i="3"/>
  <c r="I31" i="3"/>
  <c r="E31" i="3"/>
  <c r="Q30" i="3"/>
  <c r="M30" i="3"/>
  <c r="I30" i="3"/>
  <c r="E30" i="3"/>
  <c r="E26" i="3"/>
  <c r="I37" i="3"/>
  <c r="Q36" i="3"/>
  <c r="E36" i="3"/>
  <c r="M35" i="3"/>
  <c r="E35" i="3"/>
  <c r="Q34" i="3"/>
  <c r="E34" i="3"/>
  <c r="E33" i="3"/>
  <c r="P37" i="3"/>
  <c r="L37" i="3"/>
  <c r="H37" i="3"/>
  <c r="D37" i="3"/>
  <c r="P36" i="3"/>
  <c r="L36" i="3"/>
  <c r="H36" i="3"/>
  <c r="D36" i="3"/>
  <c r="P35" i="3"/>
  <c r="L35" i="3"/>
  <c r="H35" i="3"/>
  <c r="D35" i="3"/>
  <c r="P34" i="3"/>
  <c r="L34" i="3"/>
  <c r="H34" i="3"/>
  <c r="D34" i="3"/>
  <c r="P33" i="3"/>
  <c r="L33" i="3"/>
  <c r="H33" i="3"/>
  <c r="D33" i="3"/>
  <c r="P32" i="3"/>
  <c r="L32" i="3"/>
  <c r="H32" i="3"/>
  <c r="D32" i="3"/>
  <c r="P31" i="3"/>
  <c r="L31" i="3"/>
  <c r="H31" i="3"/>
  <c r="D31" i="3"/>
  <c r="P30" i="3"/>
  <c r="L30" i="3"/>
  <c r="H30" i="3"/>
  <c r="D30" i="3"/>
  <c r="Q29" i="3"/>
  <c r="M29" i="3"/>
  <c r="I29" i="3"/>
  <c r="E29" i="3"/>
  <c r="O27" i="3"/>
  <c r="K27" i="3"/>
  <c r="G27" i="3"/>
  <c r="P26" i="3"/>
  <c r="L26" i="3"/>
  <c r="H26" i="3"/>
  <c r="D26" i="3"/>
  <c r="N33" i="3"/>
  <c r="J33" i="3"/>
  <c r="F33" i="3"/>
  <c r="Q37" i="3"/>
  <c r="I36" i="3"/>
  <c r="O37" i="3"/>
  <c r="K37" i="3"/>
  <c r="G37" i="3"/>
  <c r="O36" i="3"/>
  <c r="K36" i="3"/>
  <c r="G36" i="3"/>
  <c r="O35" i="3"/>
  <c r="K35" i="3"/>
  <c r="G35" i="3"/>
  <c r="O34" i="3"/>
  <c r="K34" i="3"/>
  <c r="G34" i="3"/>
  <c r="O33" i="3"/>
  <c r="K33" i="3"/>
  <c r="G33" i="3"/>
  <c r="O32" i="3"/>
  <c r="K32" i="3"/>
  <c r="G32" i="3"/>
  <c r="O31" i="3"/>
  <c r="K31" i="3"/>
  <c r="G31" i="3"/>
  <c r="O30" i="3"/>
  <c r="K30" i="3"/>
  <c r="G30" i="3"/>
  <c r="P29" i="3"/>
  <c r="L29" i="3"/>
  <c r="H29" i="3"/>
  <c r="O26" i="3"/>
  <c r="K26" i="3"/>
  <c r="G26" i="3"/>
  <c r="Q21" i="3" l="1"/>
  <c r="P21" i="3"/>
  <c r="O21" i="3"/>
  <c r="N21" i="3"/>
  <c r="M21" i="3"/>
  <c r="L21" i="3"/>
  <c r="K21" i="3"/>
  <c r="J21" i="3"/>
  <c r="I21" i="3"/>
  <c r="H21" i="3"/>
  <c r="G21" i="3"/>
  <c r="F21" i="3"/>
  <c r="E21" i="3"/>
  <c r="D21" i="3"/>
  <c r="Q20" i="3"/>
  <c r="P20" i="3"/>
  <c r="O20" i="3"/>
  <c r="N20" i="3"/>
  <c r="M20" i="3"/>
  <c r="L20" i="3"/>
  <c r="K20" i="3"/>
  <c r="J20" i="3"/>
  <c r="I20" i="3"/>
  <c r="H20" i="3"/>
  <c r="G20" i="3"/>
  <c r="F20" i="3"/>
  <c r="E20" i="3"/>
  <c r="D20" i="3"/>
  <c r="Q19" i="3"/>
  <c r="P19" i="3"/>
  <c r="O19" i="3"/>
  <c r="N19" i="3"/>
  <c r="M19" i="3"/>
  <c r="L19" i="3"/>
  <c r="K19" i="3"/>
  <c r="J19" i="3"/>
  <c r="I19" i="3"/>
  <c r="H19" i="3"/>
  <c r="G19" i="3"/>
  <c r="F19" i="3"/>
  <c r="E19" i="3"/>
  <c r="D19" i="3"/>
  <c r="Q18" i="3"/>
  <c r="P18" i="3"/>
  <c r="O18" i="3"/>
  <c r="N18" i="3"/>
  <c r="M18" i="3"/>
  <c r="L18" i="3"/>
  <c r="K18" i="3"/>
  <c r="J18" i="3"/>
  <c r="I18" i="3"/>
  <c r="H18" i="3"/>
  <c r="G18" i="3"/>
  <c r="F18" i="3"/>
  <c r="E18" i="3"/>
  <c r="D18" i="3"/>
  <c r="Q17" i="3"/>
  <c r="P17" i="3"/>
  <c r="O17" i="3"/>
  <c r="N17" i="3"/>
  <c r="M17" i="3"/>
  <c r="L17" i="3"/>
  <c r="K17" i="3"/>
  <c r="J17" i="3"/>
  <c r="I17" i="3"/>
  <c r="H17" i="3"/>
  <c r="G17" i="3"/>
  <c r="F17" i="3"/>
  <c r="E17" i="3"/>
  <c r="D17" i="3"/>
  <c r="Q16" i="3"/>
  <c r="P16" i="3"/>
  <c r="O16" i="3"/>
  <c r="N16" i="3"/>
  <c r="M16" i="3"/>
  <c r="L16" i="3"/>
  <c r="K16" i="3"/>
  <c r="J16" i="3"/>
  <c r="I16" i="3"/>
  <c r="H16" i="3"/>
  <c r="G16" i="3"/>
  <c r="E16" i="3"/>
  <c r="D16" i="3"/>
  <c r="Q15" i="3"/>
  <c r="P15" i="3"/>
  <c r="O15" i="3"/>
  <c r="N15" i="3"/>
  <c r="M15" i="3"/>
  <c r="L15" i="3"/>
  <c r="K15" i="3"/>
  <c r="J15" i="3"/>
  <c r="I15" i="3"/>
  <c r="H15" i="3"/>
  <c r="G15" i="3"/>
  <c r="F15" i="3"/>
  <c r="E15" i="3"/>
  <c r="D15" i="3"/>
  <c r="Q14" i="3"/>
  <c r="P14" i="3"/>
  <c r="O14" i="3"/>
  <c r="N14" i="3"/>
  <c r="M14" i="3"/>
  <c r="L14" i="3"/>
  <c r="K14" i="3"/>
  <c r="J14" i="3"/>
  <c r="I14" i="3"/>
  <c r="H14" i="3"/>
  <c r="G14" i="3"/>
  <c r="F14" i="3"/>
  <c r="E14" i="3"/>
  <c r="D14" i="3"/>
  <c r="R13" i="3"/>
  <c r="Q13" i="3"/>
  <c r="P13" i="3"/>
  <c r="O13" i="3"/>
  <c r="N13" i="3"/>
  <c r="M13" i="3"/>
  <c r="L13" i="3"/>
  <c r="K13" i="3"/>
  <c r="J13" i="3"/>
  <c r="I13" i="3"/>
  <c r="H13" i="3"/>
  <c r="G13" i="3"/>
  <c r="F13" i="3"/>
  <c r="E13" i="3"/>
  <c r="D13" i="3"/>
  <c r="R12" i="3"/>
  <c r="Q12" i="3"/>
  <c r="P12" i="3"/>
  <c r="O12" i="3"/>
  <c r="N12" i="3"/>
  <c r="M12" i="3"/>
  <c r="L12" i="3"/>
  <c r="K12" i="3"/>
  <c r="J12" i="3"/>
  <c r="I12" i="3"/>
  <c r="H12" i="3"/>
  <c r="G12" i="3"/>
  <c r="F12" i="3"/>
  <c r="E12" i="3"/>
  <c r="D12" i="3"/>
  <c r="R11" i="3"/>
  <c r="Q11" i="3"/>
  <c r="P11" i="3"/>
  <c r="O11" i="3"/>
  <c r="N11" i="3"/>
  <c r="M11" i="3"/>
  <c r="L11" i="3"/>
  <c r="K11" i="3"/>
  <c r="J11" i="3"/>
  <c r="I11" i="3"/>
  <c r="H11" i="3"/>
  <c r="G11" i="3"/>
  <c r="F11" i="3"/>
  <c r="R10" i="3"/>
  <c r="Q10" i="3"/>
  <c r="P10" i="3"/>
  <c r="O10" i="3"/>
  <c r="N10" i="3"/>
  <c r="M10" i="3"/>
  <c r="L10" i="3"/>
  <c r="K10" i="3"/>
  <c r="J10" i="3"/>
  <c r="I10" i="3"/>
  <c r="H10" i="3"/>
  <c r="G10" i="3"/>
  <c r="F10" i="3"/>
  <c r="C21" i="3"/>
  <c r="C20" i="3"/>
  <c r="C19" i="3"/>
  <c r="C18" i="3"/>
  <c r="C17" i="3"/>
  <c r="C16" i="3"/>
  <c r="C15" i="3"/>
  <c r="C14" i="3"/>
  <c r="C13" i="3"/>
  <c r="C12" i="3"/>
  <c r="C11" i="3"/>
  <c r="C10" i="3"/>
  <c r="N20" i="4" l="1"/>
  <c r="N15" i="4"/>
  <c r="N10" i="4"/>
  <c r="N5" i="4"/>
  <c r="N17" i="4"/>
  <c r="N19" i="4"/>
  <c r="N13" i="4"/>
  <c r="N9" i="4"/>
  <c r="N12" i="4"/>
  <c r="N7" i="4"/>
  <c r="N16" i="4"/>
  <c r="N11" i="4"/>
  <c r="N6" i="4"/>
  <c r="B70" i="3"/>
  <c r="V70" i="3" s="1"/>
  <c r="B69" i="3"/>
  <c r="V69" i="3" s="1"/>
  <c r="B68" i="3"/>
  <c r="B67" i="3"/>
  <c r="V67" i="3" s="1"/>
  <c r="B66" i="3"/>
  <c r="B65" i="3"/>
  <c r="B64" i="3"/>
  <c r="B63" i="3"/>
  <c r="B62" i="3"/>
  <c r="B61" i="3"/>
  <c r="B60" i="3"/>
  <c r="B59" i="3"/>
  <c r="B53" i="3"/>
  <c r="V53" i="3" s="1"/>
  <c r="B52" i="3"/>
  <c r="V52" i="3" s="1"/>
  <c r="B51" i="3"/>
  <c r="B50" i="3"/>
  <c r="B49" i="3"/>
  <c r="B48" i="3"/>
  <c r="B47" i="3"/>
  <c r="B46" i="3"/>
  <c r="B45" i="3"/>
  <c r="B44" i="3"/>
  <c r="B43" i="3"/>
  <c r="B42" i="3"/>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P6" i="4" l="1"/>
  <c r="U45" i="3"/>
  <c r="V45" i="3"/>
  <c r="U47" i="3"/>
  <c r="V47" i="3"/>
  <c r="U48" i="3"/>
  <c r="V48" i="3"/>
  <c r="U49" i="3"/>
  <c r="V49" i="3"/>
  <c r="U42" i="3"/>
  <c r="V42" i="3"/>
  <c r="U50" i="3"/>
  <c r="V50" i="3"/>
  <c r="U63" i="3"/>
  <c r="V63" i="3"/>
  <c r="U44" i="3"/>
  <c r="V44" i="3"/>
  <c r="U46" i="3"/>
  <c r="V46" i="3"/>
  <c r="U59" i="3"/>
  <c r="V59" i="3"/>
  <c r="U60" i="3"/>
  <c r="V60" i="3"/>
  <c r="U68" i="3"/>
  <c r="V68" i="3"/>
  <c r="U61" i="3"/>
  <c r="V61" i="3"/>
  <c r="U62" i="3"/>
  <c r="V62" i="3"/>
  <c r="U43" i="3"/>
  <c r="V43" i="3"/>
  <c r="U51" i="3"/>
  <c r="V51" i="3"/>
  <c r="U64" i="3"/>
  <c r="V64" i="3"/>
  <c r="U65" i="3"/>
  <c r="V65" i="3"/>
  <c r="U66" i="3"/>
  <c r="V66" i="3"/>
  <c r="R69" i="3"/>
  <c r="U69" i="3"/>
  <c r="U70" i="3"/>
  <c r="T70" i="3"/>
  <c r="U52" i="3"/>
  <c r="T52" i="3"/>
  <c r="U53" i="3"/>
  <c r="T53" i="3"/>
  <c r="U67" i="3"/>
  <c r="T69" i="3"/>
  <c r="R47" i="3"/>
  <c r="T47" i="3"/>
  <c r="S47" i="3"/>
  <c r="S60" i="3"/>
  <c r="T60" i="3"/>
  <c r="R68" i="3"/>
  <c r="T68" i="3"/>
  <c r="S68" i="3"/>
  <c r="R49" i="3"/>
  <c r="T49" i="3"/>
  <c r="S49" i="3"/>
  <c r="S62" i="3"/>
  <c r="T62" i="3"/>
  <c r="R70" i="3"/>
  <c r="S70" i="3"/>
  <c r="R48" i="3"/>
  <c r="T48" i="3"/>
  <c r="S48" i="3"/>
  <c r="S42" i="3"/>
  <c r="T42" i="3"/>
  <c r="R50" i="3"/>
  <c r="T50" i="3"/>
  <c r="S50" i="3"/>
  <c r="S63" i="3"/>
  <c r="T63" i="3"/>
  <c r="S65" i="3"/>
  <c r="S61" i="3"/>
  <c r="T61" i="3"/>
  <c r="S43" i="3"/>
  <c r="T43" i="3"/>
  <c r="R51" i="3"/>
  <c r="T51" i="3"/>
  <c r="S51" i="3"/>
  <c r="R64" i="3"/>
  <c r="T64" i="3"/>
  <c r="S64" i="3"/>
  <c r="R52" i="3"/>
  <c r="S52" i="3"/>
  <c r="S45" i="3"/>
  <c r="T45" i="3"/>
  <c r="R53" i="3"/>
  <c r="S53" i="3"/>
  <c r="R66" i="3"/>
  <c r="T66" i="3"/>
  <c r="S66" i="3"/>
  <c r="S44" i="3"/>
  <c r="T44" i="3"/>
  <c r="R65" i="3"/>
  <c r="T65" i="3"/>
  <c r="S67" i="3"/>
  <c r="S46" i="3"/>
  <c r="T46" i="3"/>
  <c r="S59" i="3"/>
  <c r="T59" i="3"/>
  <c r="R67" i="3"/>
  <c r="T67" i="3"/>
  <c r="S69" i="3"/>
  <c r="D53" i="3"/>
  <c r="L53" i="3"/>
  <c r="C53" i="3"/>
  <c r="O53" i="3"/>
  <c r="E53" i="3"/>
  <c r="M53" i="3"/>
  <c r="H53" i="3"/>
  <c r="F53" i="3"/>
  <c r="N53" i="3"/>
  <c r="G53" i="3"/>
  <c r="I53" i="3"/>
  <c r="Q53" i="3"/>
  <c r="J53" i="3"/>
  <c r="K53" i="3"/>
  <c r="P53" i="3"/>
  <c r="O9" i="4"/>
  <c r="P9" i="4"/>
  <c r="R46" i="3"/>
  <c r="F46" i="3"/>
  <c r="N46" i="3"/>
  <c r="G46" i="3"/>
  <c r="O46" i="3"/>
  <c r="C46" i="3"/>
  <c r="H46" i="3"/>
  <c r="P46" i="3"/>
  <c r="D46" i="3"/>
  <c r="I46" i="3"/>
  <c r="Q46" i="3"/>
  <c r="K46" i="3"/>
  <c r="L46" i="3"/>
  <c r="E46" i="3"/>
  <c r="M46" i="3"/>
  <c r="J46" i="3"/>
  <c r="J59" i="3"/>
  <c r="R59" i="3"/>
  <c r="F59" i="3"/>
  <c r="K59" i="3"/>
  <c r="C59" i="3"/>
  <c r="D59" i="3"/>
  <c r="L59" i="3"/>
  <c r="E59" i="3"/>
  <c r="M59" i="3"/>
  <c r="N59" i="3"/>
  <c r="G59" i="3"/>
  <c r="O59" i="3"/>
  <c r="H59" i="3"/>
  <c r="P59" i="3"/>
  <c r="I59" i="3"/>
  <c r="Q59" i="3"/>
  <c r="F67" i="3"/>
  <c r="N67" i="3"/>
  <c r="G67" i="3"/>
  <c r="O67" i="3"/>
  <c r="H67" i="3"/>
  <c r="P67" i="3"/>
  <c r="L67" i="3"/>
  <c r="I67" i="3"/>
  <c r="Q67" i="3"/>
  <c r="K67" i="3"/>
  <c r="C67" i="3"/>
  <c r="D67" i="3"/>
  <c r="E67" i="3"/>
  <c r="M67" i="3"/>
  <c r="J67" i="3"/>
  <c r="P13" i="4"/>
  <c r="O13" i="4"/>
  <c r="H47" i="3"/>
  <c r="P47" i="3"/>
  <c r="D47" i="3"/>
  <c r="I47" i="3"/>
  <c r="Q47" i="3"/>
  <c r="J47" i="3"/>
  <c r="C47" i="3"/>
  <c r="K47" i="3"/>
  <c r="L47" i="3"/>
  <c r="F47" i="3"/>
  <c r="E47" i="3"/>
  <c r="M47" i="3"/>
  <c r="G47" i="3"/>
  <c r="O47" i="3"/>
  <c r="N47" i="3"/>
  <c r="K60" i="3"/>
  <c r="D60" i="3"/>
  <c r="L60" i="3"/>
  <c r="E60" i="3"/>
  <c r="M60" i="3"/>
  <c r="F60" i="3"/>
  <c r="N60" i="3"/>
  <c r="H60" i="3"/>
  <c r="P60" i="3"/>
  <c r="I60" i="3"/>
  <c r="Q60" i="3"/>
  <c r="C60" i="3"/>
  <c r="J60" i="3"/>
  <c r="R60" i="3"/>
  <c r="G60" i="3"/>
  <c r="O60" i="3"/>
  <c r="H68" i="3"/>
  <c r="P68" i="3"/>
  <c r="N68" i="3"/>
  <c r="I68" i="3"/>
  <c r="Q68" i="3"/>
  <c r="F68" i="3"/>
  <c r="J68" i="3"/>
  <c r="K68" i="3"/>
  <c r="D68" i="3"/>
  <c r="E68" i="3"/>
  <c r="M68" i="3"/>
  <c r="C68" i="3"/>
  <c r="G68" i="3"/>
  <c r="O68" i="3"/>
  <c r="L68" i="3"/>
  <c r="O19" i="4"/>
  <c r="P19" i="4"/>
  <c r="J48" i="3"/>
  <c r="H48" i="3"/>
  <c r="K48" i="3"/>
  <c r="D48" i="3"/>
  <c r="L48" i="3"/>
  <c r="N48" i="3"/>
  <c r="E48" i="3"/>
  <c r="M48" i="3"/>
  <c r="C48" i="3"/>
  <c r="G48" i="3"/>
  <c r="O48" i="3"/>
  <c r="P48" i="3"/>
  <c r="I48" i="3"/>
  <c r="Q48" i="3"/>
  <c r="F48" i="3"/>
  <c r="D61" i="3"/>
  <c r="L61" i="3"/>
  <c r="E61" i="3"/>
  <c r="M61" i="3"/>
  <c r="F61" i="3"/>
  <c r="N61" i="3"/>
  <c r="G61" i="3"/>
  <c r="O61" i="3"/>
  <c r="H61" i="3"/>
  <c r="I61" i="3"/>
  <c r="Q61" i="3"/>
  <c r="J61" i="3"/>
  <c r="R61" i="3"/>
  <c r="K61" i="3"/>
  <c r="C61" i="3"/>
  <c r="P61" i="3"/>
  <c r="J69" i="3"/>
  <c r="N69" i="3"/>
  <c r="K69" i="3"/>
  <c r="D69" i="3"/>
  <c r="L69" i="3"/>
  <c r="E69" i="3"/>
  <c r="M69" i="3"/>
  <c r="F69" i="3"/>
  <c r="G69" i="3"/>
  <c r="O69" i="3"/>
  <c r="H69" i="3"/>
  <c r="P69" i="3"/>
  <c r="I69" i="3"/>
  <c r="Q69" i="3"/>
  <c r="C69" i="3"/>
  <c r="O6" i="4"/>
  <c r="O17" i="4"/>
  <c r="P17" i="4"/>
  <c r="E45" i="3"/>
  <c r="M45" i="3"/>
  <c r="C45" i="3"/>
  <c r="F45" i="3"/>
  <c r="N45" i="3"/>
  <c r="K45" i="3"/>
  <c r="G45" i="3"/>
  <c r="O45" i="3"/>
  <c r="H45" i="3"/>
  <c r="P45" i="3"/>
  <c r="Q45" i="3"/>
  <c r="J45" i="3"/>
  <c r="R45" i="3"/>
  <c r="D45" i="3"/>
  <c r="L45" i="3"/>
  <c r="I45" i="3"/>
  <c r="D66" i="3"/>
  <c r="L66" i="3"/>
  <c r="H66" i="3"/>
  <c r="E66" i="3"/>
  <c r="M66" i="3"/>
  <c r="P66" i="3"/>
  <c r="F66" i="3"/>
  <c r="N66" i="3"/>
  <c r="G66" i="3"/>
  <c r="O66" i="3"/>
  <c r="J66" i="3"/>
  <c r="I66" i="3"/>
  <c r="Q66" i="3"/>
  <c r="K66" i="3"/>
  <c r="C66" i="3"/>
  <c r="D49" i="3"/>
  <c r="L49" i="3"/>
  <c r="E49" i="3"/>
  <c r="M49" i="3"/>
  <c r="H49" i="3"/>
  <c r="F49" i="3"/>
  <c r="N49" i="3"/>
  <c r="G49" i="3"/>
  <c r="O49" i="3"/>
  <c r="P49" i="3"/>
  <c r="C49" i="3"/>
  <c r="I49" i="3"/>
  <c r="Q49" i="3"/>
  <c r="J49" i="3"/>
  <c r="K49" i="3"/>
  <c r="E62" i="3"/>
  <c r="M62" i="3"/>
  <c r="C62" i="3"/>
  <c r="I62" i="3"/>
  <c r="F62" i="3"/>
  <c r="N62" i="3"/>
  <c r="G62" i="3"/>
  <c r="O62" i="3"/>
  <c r="H62" i="3"/>
  <c r="P62" i="3"/>
  <c r="Q62" i="3"/>
  <c r="J62" i="3"/>
  <c r="R62" i="3"/>
  <c r="K62" i="3"/>
  <c r="D62" i="3"/>
  <c r="L62" i="3"/>
  <c r="D70" i="3"/>
  <c r="L70" i="3"/>
  <c r="C70" i="3"/>
  <c r="E70" i="3"/>
  <c r="M70" i="3"/>
  <c r="F70" i="3"/>
  <c r="N70" i="3"/>
  <c r="G70" i="3"/>
  <c r="O70" i="3"/>
  <c r="P70" i="3"/>
  <c r="I70" i="3"/>
  <c r="Q70" i="3"/>
  <c r="J70" i="3"/>
  <c r="K70" i="3"/>
  <c r="H70" i="3"/>
  <c r="O11" i="4"/>
  <c r="P11" i="4"/>
  <c r="F50" i="3"/>
  <c r="N50" i="3"/>
  <c r="L50" i="3"/>
  <c r="G50" i="3"/>
  <c r="O50" i="3"/>
  <c r="H50" i="3"/>
  <c r="P50" i="3"/>
  <c r="D50" i="3"/>
  <c r="I50" i="3"/>
  <c r="Q50" i="3"/>
  <c r="K50" i="3"/>
  <c r="C50" i="3"/>
  <c r="E50" i="3"/>
  <c r="M50" i="3"/>
  <c r="J50" i="3"/>
  <c r="R63" i="3"/>
  <c r="F63" i="3"/>
  <c r="N63" i="3"/>
  <c r="G63" i="3"/>
  <c r="O63" i="3"/>
  <c r="C63" i="3"/>
  <c r="H63" i="3"/>
  <c r="P63" i="3"/>
  <c r="I63" i="3"/>
  <c r="Q63" i="3"/>
  <c r="K63" i="3"/>
  <c r="D63" i="3"/>
  <c r="L63" i="3"/>
  <c r="E63" i="3"/>
  <c r="M63" i="3"/>
  <c r="J63" i="3"/>
  <c r="O16" i="4"/>
  <c r="P16" i="4"/>
  <c r="K43" i="3"/>
  <c r="O43" i="3"/>
  <c r="D43" i="3"/>
  <c r="L43" i="3"/>
  <c r="G43" i="3"/>
  <c r="E43" i="3"/>
  <c r="M43" i="3"/>
  <c r="I43" i="3"/>
  <c r="C43" i="3"/>
  <c r="F43" i="3"/>
  <c r="N43" i="3"/>
  <c r="H43" i="3"/>
  <c r="P43" i="3"/>
  <c r="Q43" i="3"/>
  <c r="J43" i="3"/>
  <c r="R43" i="3"/>
  <c r="H51" i="3"/>
  <c r="P51" i="3"/>
  <c r="D51" i="3"/>
  <c r="I51" i="3"/>
  <c r="Q51" i="3"/>
  <c r="F51" i="3"/>
  <c r="J51" i="3"/>
  <c r="K51" i="3"/>
  <c r="C51" i="3"/>
  <c r="E51" i="3"/>
  <c r="M51" i="3"/>
  <c r="N51" i="3"/>
  <c r="G51" i="3"/>
  <c r="O51" i="3"/>
  <c r="L51" i="3"/>
  <c r="H64" i="3"/>
  <c r="P64" i="3"/>
  <c r="I64" i="3"/>
  <c r="Q64" i="3"/>
  <c r="J64" i="3"/>
  <c r="C64" i="3"/>
  <c r="K64" i="3"/>
  <c r="D64" i="3"/>
  <c r="E64" i="3"/>
  <c r="M64" i="3"/>
  <c r="F64" i="3"/>
  <c r="N64" i="3"/>
  <c r="G64" i="3"/>
  <c r="O64" i="3"/>
  <c r="L64" i="3"/>
  <c r="O7" i="4"/>
  <c r="O15" i="4"/>
  <c r="P15" i="4"/>
  <c r="J42" i="3"/>
  <c r="R42" i="3"/>
  <c r="K42" i="3"/>
  <c r="C42" i="3"/>
  <c r="P42" i="3"/>
  <c r="D42" i="3"/>
  <c r="L42" i="3"/>
  <c r="N42" i="3"/>
  <c r="E42" i="3"/>
  <c r="M42" i="3"/>
  <c r="F42" i="3"/>
  <c r="G42" i="3"/>
  <c r="O42" i="3"/>
  <c r="H42" i="3"/>
  <c r="I42" i="3"/>
  <c r="Q42" i="3"/>
  <c r="O10" i="4"/>
  <c r="P10" i="4"/>
  <c r="D44" i="3"/>
  <c r="L44" i="3"/>
  <c r="J44" i="3"/>
  <c r="E44" i="3"/>
  <c r="M44" i="3"/>
  <c r="F44" i="3"/>
  <c r="N44" i="3"/>
  <c r="G44" i="3"/>
  <c r="O44" i="3"/>
  <c r="P44" i="3"/>
  <c r="I44" i="3"/>
  <c r="Q44" i="3"/>
  <c r="R44" i="3"/>
  <c r="K44" i="3"/>
  <c r="C44" i="3"/>
  <c r="H44" i="3"/>
  <c r="J52" i="3"/>
  <c r="H52" i="3"/>
  <c r="P52" i="3"/>
  <c r="K52" i="3"/>
  <c r="D52" i="3"/>
  <c r="L52" i="3"/>
  <c r="N52" i="3"/>
  <c r="E52" i="3"/>
  <c r="M52" i="3"/>
  <c r="F52" i="3"/>
  <c r="G52" i="3"/>
  <c r="O52" i="3"/>
  <c r="I52" i="3"/>
  <c r="Q52" i="3"/>
  <c r="C52" i="3"/>
  <c r="J65" i="3"/>
  <c r="K65" i="3"/>
  <c r="D65" i="3"/>
  <c r="L65" i="3"/>
  <c r="F65" i="3"/>
  <c r="E65" i="3"/>
  <c r="M65" i="3"/>
  <c r="C65" i="3"/>
  <c r="N65" i="3"/>
  <c r="G65" i="3"/>
  <c r="O65" i="3"/>
  <c r="H65" i="3"/>
  <c r="I65" i="3"/>
  <c r="Q65" i="3"/>
  <c r="P65" i="3"/>
  <c r="O12" i="4"/>
  <c r="P12" i="4"/>
  <c r="O20" i="4"/>
  <c r="P20" i="4"/>
  <c r="M3" i="4"/>
  <c r="N3" i="4" l="1"/>
  <c r="O5" i="4" l="1"/>
  <c r="P5" i="4"/>
</calcChain>
</file>

<file path=xl/sharedStrings.xml><?xml version="1.0" encoding="utf-8"?>
<sst xmlns="http://schemas.openxmlformats.org/spreadsheetml/2006/main" count="813" uniqueCount="146">
  <si>
    <t>Cows in herd</t>
  </si>
  <si>
    <t>Stocking rate</t>
  </si>
  <si>
    <t>cows/ha</t>
  </si>
  <si>
    <t>Cow calvings</t>
  </si>
  <si>
    <t>Heifer calvings</t>
  </si>
  <si>
    <t>litres</t>
  </si>
  <si>
    <t xml:space="preserve">Yield per cow </t>
  </si>
  <si>
    <t>Yield from all forage per cow</t>
  </si>
  <si>
    <t xml:space="preserve">Yield from grazed forage per cow </t>
  </si>
  <si>
    <t>Butterfat</t>
  </si>
  <si>
    <t>%</t>
  </si>
  <si>
    <t>Protein</t>
  </si>
  <si>
    <t>p</t>
  </si>
  <si>
    <t>Total milk value per cow</t>
  </si>
  <si>
    <t>£</t>
  </si>
  <si>
    <t>Total concentrate use</t>
  </si>
  <si>
    <t>Concentrate use per litre</t>
  </si>
  <si>
    <t>Concentrate price per tonne</t>
  </si>
  <si>
    <t>litres/day</t>
  </si>
  <si>
    <t>Total milk value</t>
  </si>
  <si>
    <t>MOPF per litre</t>
  </si>
  <si>
    <t>MOPF per cow</t>
  </si>
  <si>
    <t>Urea</t>
  </si>
  <si>
    <t>mg/litre</t>
  </si>
  <si>
    <t>p/litre</t>
  </si>
  <si>
    <t>Yield per cow</t>
  </si>
  <si>
    <t>Cows in milk</t>
  </si>
  <si>
    <t>Total milk production</t>
  </si>
  <si>
    <t>Forage yield per cow</t>
  </si>
  <si>
    <t>Other feed costs</t>
  </si>
  <si>
    <t>Total feed cost</t>
  </si>
  <si>
    <t>Total concentrate equiv. at 86% dry matter</t>
  </si>
  <si>
    <t/>
  </si>
  <si>
    <t>Calving percentage</t>
  </si>
  <si>
    <t>Replacement rate</t>
  </si>
  <si>
    <t>ppl</t>
  </si>
  <si>
    <t xml:space="preserve">Total concentrate use per cow </t>
  </si>
  <si>
    <t>Other feed cost per cow</t>
  </si>
  <si>
    <t>Total feed cost per cow</t>
  </si>
  <si>
    <t>Total feed cost per litre</t>
  </si>
  <si>
    <t>Grazing yield per cow*</t>
  </si>
  <si>
    <t>Cows leaving herd</t>
  </si>
  <si>
    <t>2004/05</t>
  </si>
  <si>
    <t>2005/06</t>
  </si>
  <si>
    <t>2006/07</t>
  </si>
  <si>
    <t>2007/08</t>
  </si>
  <si>
    <t>2008/09</t>
  </si>
  <si>
    <t>2009/10</t>
  </si>
  <si>
    <t>2010/11</t>
  </si>
  <si>
    <t>Total milk produced</t>
  </si>
  <si>
    <t>Yield per cow in milk</t>
  </si>
  <si>
    <t>Yield from grazed forage</t>
  </si>
  <si>
    <t>Yield from all forage</t>
  </si>
  <si>
    <t>Milk price</t>
  </si>
  <si>
    <t>Concentrate use</t>
  </si>
  <si>
    <t>kg/litre</t>
  </si>
  <si>
    <t>Feed cost</t>
  </si>
  <si>
    <t>Margin over purchased feed</t>
  </si>
  <si>
    <t>£/cow</t>
  </si>
  <si>
    <t>Feed cost per litre</t>
  </si>
  <si>
    <t>2011/12</t>
  </si>
  <si>
    <t>2012/13</t>
  </si>
  <si>
    <t>2013/14</t>
  </si>
  <si>
    <t>133</t>
  </si>
  <si>
    <t>166</t>
  </si>
  <si>
    <t>27</t>
  </si>
  <si>
    <t xml:space="preserve"> </t>
  </si>
  <si>
    <t>2014/15</t>
  </si>
  <si>
    <t>2015/16</t>
  </si>
  <si>
    <t>2016/17</t>
  </si>
  <si>
    <t>Apr</t>
  </si>
  <si>
    <t>May</t>
  </si>
  <si>
    <t>Jun</t>
  </si>
  <si>
    <t>Jul</t>
  </si>
  <si>
    <t>Aug</t>
  </si>
  <si>
    <t>Sep</t>
  </si>
  <si>
    <t>Oct</t>
  </si>
  <si>
    <t>Nov</t>
  </si>
  <si>
    <t>Dec</t>
  </si>
  <si>
    <t>Jan</t>
  </si>
  <si>
    <t>Feb</t>
  </si>
  <si>
    <t>Mar</t>
  </si>
  <si>
    <t>Change</t>
  </si>
  <si>
    <t>% Change</t>
  </si>
  <si>
    <t>% Cows in milk</t>
  </si>
  <si>
    <t>2017/18</t>
  </si>
  <si>
    <t>`</t>
  </si>
  <si>
    <t>2018/19</t>
  </si>
  <si>
    <t>2019/20</t>
  </si>
  <si>
    <t>Source: Promar Milkminder</t>
  </si>
  <si>
    <t>ahdb.org.uk</t>
  </si>
  <si>
    <t>Website</t>
  </si>
  <si>
    <t>Email</t>
  </si>
  <si>
    <t>Telephone</t>
  </si>
  <si>
    <t>Contact us</t>
  </si>
  <si>
    <t>Disclaimer</t>
  </si>
  <si>
    <t>Units</t>
  </si>
  <si>
    <t>Herd statistics</t>
  </si>
  <si>
    <t>Unhide for historic data to March 2004</t>
  </si>
  <si>
    <t>head</t>
  </si>
  <si>
    <t>Milk production</t>
  </si>
  <si>
    <t>Feed</t>
  </si>
  <si>
    <t>Margins</t>
  </si>
  <si>
    <t>tonnes</t>
  </si>
  <si>
    <t>£/tonne</t>
  </si>
  <si>
    <t>000s</t>
  </si>
  <si>
    <t>MOPF herd</t>
  </si>
  <si>
    <t>Milk quality</t>
  </si>
  <si>
    <t>Somatic cell count (SCC)</t>
  </si>
  <si>
    <t>Bactoscan</t>
  </si>
  <si>
    <t>Milk prices</t>
  </si>
  <si>
    <t>Notes</t>
  </si>
  <si>
    <t>litres/cow/year</t>
  </si>
  <si>
    <t>Bactoscans</t>
  </si>
  <si>
    <t>tonnes/cow</t>
  </si>
  <si>
    <t>Unit</t>
  </si>
  <si>
    <t>Stock</t>
  </si>
  <si>
    <t>Milk production and prices</t>
  </si>
  <si>
    <t>Concentrate price</t>
  </si>
  <si>
    <r>
      <rPr>
        <b/>
        <sz val="12"/>
        <color theme="1"/>
        <rFont val="Arial"/>
        <family val="2"/>
      </rPr>
      <t>Source:</t>
    </r>
    <r>
      <rPr>
        <sz val="12"/>
        <color theme="1"/>
        <rFont val="Arial"/>
        <family val="2"/>
      </rPr>
      <t xml:space="preserve"> Promar Milkminder</t>
    </r>
  </si>
  <si>
    <r>
      <t xml:space="preserve">Units: </t>
    </r>
    <r>
      <rPr>
        <sz val="12"/>
        <color theme="1"/>
        <rFont val="Arial"/>
        <family val="2"/>
      </rPr>
      <t>Various</t>
    </r>
  </si>
  <si>
    <t>Milk production (litres)</t>
  </si>
  <si>
    <t>Head office address</t>
  </si>
  <si>
    <t>Monthly averages</t>
  </si>
  <si>
    <t>Promar Milkminder dairy costings: Monthly averages (non-organic farms)</t>
  </si>
  <si>
    <t>Promar Milkminder dairy costings: Annual averages (non-organic farms)</t>
  </si>
  <si>
    <t>Month</t>
  </si>
  <si>
    <t>Feed costs: 12 month rolling average (£/tonne)</t>
  </si>
  <si>
    <t>Milk price: 12 month rolling average (ppl)</t>
  </si>
  <si>
    <t>Margins over purchased feed: 12 month rolling average (ppl)</t>
  </si>
  <si>
    <t>Annual rolling averages</t>
  </si>
  <si>
    <t>*Blank entries indicate that there were no cows grazing in the month</t>
  </si>
  <si>
    <t>Promar Milkminder dairy costings: 12 month rolling averages (non-organic farms)</t>
  </si>
  <si>
    <t>2020/21</t>
  </si>
  <si>
    <t>February 2020 leap year average milk yield based upon 29 days</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</si>
  <si>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
All intellectual property rights in the information and data in this webpage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t>
  </si>
  <si>
    <t>2021/22</t>
  </si>
  <si>
    <t>Team</t>
  </si>
  <si>
    <t>Data &amp; Analysis Team</t>
  </si>
  <si>
    <t xml:space="preserve">datum@ahdb.org.uk  </t>
  </si>
  <si>
    <t>2022/23</t>
  </si>
  <si>
    <t>02476 478 847 </t>
  </si>
  <si>
    <t xml:space="preserve"> ©Agriculture and Horticulture Development Board 2023. All rights reserved.</t>
  </si>
  <si>
    <t>2023/24</t>
  </si>
  <si>
    <t>Agriculture and Horticulture Development Board
Middlemarch Business Park
Siskin Parkway East
Coventry
CV3 4PE</t>
  </si>
  <si>
    <r>
      <t>Last updated:</t>
    </r>
    <r>
      <rPr>
        <sz val="12"/>
        <color theme="1"/>
        <rFont val="Arial"/>
        <family val="2"/>
      </rPr>
      <t xml:space="preserve"> 20/12/2023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</si>
</sst>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0%"/>
  </numFmts>
  <fonts count="61">
    <font>
      <sz val="10"/>
      <name val="Arial"/>
    </font>
    <font>
      <sz val="11"/>
      <color theme="1"/>
      <name val="Arial"/>
      <family val="2"/>
      <scheme val="minor"/>
    </font>
    <font>
      <sz val="10"/>
      <name val="Arial"/>
      <family val="2"/>
    </font>
    <font>
      <sz val="12"/>
      <name val="Times New Roman"/>
      <family val="1"/>
    </font>
    <font>
      <sz val="10"/>
      <name val="Arial"/>
      <family val="2"/>
    </font>
    <font>
      <sz val="12"/>
      <name val="Perpetua"/>
      <family val="1"/>
    </font>
    <font>
      <sz val="11"/>
      <color indexed="12"/>
      <name val="Arial"/>
      <family val="2"/>
    </font>
    <font>
      <sz val="11"/>
      <color indexed="8"/>
      <name val="Arial"/>
      <family val="2"/>
    </font>
    <font>
      <sz val="11"/>
      <color indexed="9"/>
      <name val="Arial"/>
      <family val="2"/>
    </font>
    <font>
      <sz val="11"/>
      <color indexed="20"/>
      <name val="Arial"/>
      <family val="2"/>
    </font>
    <font>
      <b/>
      <sz val="11"/>
      <color indexed="10"/>
      <name val="Arial"/>
      <family val="2"/>
    </font>
    <font>
      <b/>
      <sz val="11"/>
      <color indexed="9"/>
      <name val="Arial"/>
      <family val="2"/>
    </font>
    <font>
      <i/>
      <sz val="11"/>
      <color indexed="23"/>
      <name val="Arial"/>
      <family val="2"/>
    </font>
    <font>
      <sz val="11"/>
      <color indexed="17"/>
      <name val="Arial"/>
      <family val="2"/>
    </font>
    <font>
      <b/>
      <sz val="15"/>
      <color indexed="62"/>
      <name val="Arial"/>
      <family val="2"/>
    </font>
    <font>
      <b/>
      <sz val="13"/>
      <color indexed="62"/>
      <name val="Arial"/>
      <family val="2"/>
    </font>
    <font>
      <b/>
      <sz val="11"/>
      <color indexed="62"/>
      <name val="Arial"/>
      <family val="2"/>
    </font>
    <font>
      <sz val="11"/>
      <color indexed="62"/>
      <name val="Arial"/>
      <family val="2"/>
    </font>
    <font>
      <sz val="11"/>
      <color indexed="10"/>
      <name val="Arial"/>
      <family val="2"/>
    </font>
    <font>
      <sz val="11"/>
      <color indexed="19"/>
      <name val="Arial"/>
      <family val="2"/>
    </font>
    <font>
      <b/>
      <sz val="11"/>
      <color indexed="63"/>
      <name val="Arial"/>
      <family val="2"/>
    </font>
    <font>
      <b/>
      <sz val="18"/>
      <color indexed="62"/>
      <name val="Cambria"/>
      <family val="2"/>
    </font>
    <font>
      <b/>
      <sz val="11"/>
      <color indexed="8"/>
      <name val="Arial"/>
      <family val="2"/>
    </font>
    <font>
      <b/>
      <sz val="11"/>
      <name val="Arial"/>
      <family val="2"/>
    </font>
    <font>
      <sz val="12"/>
      <name val="Perpetua"/>
      <family val="1"/>
    </font>
    <font>
      <sz val="10"/>
      <color indexed="8"/>
      <name val="Arial"/>
      <family val="2"/>
    </font>
    <font>
      <b/>
      <sz val="11"/>
      <name val="Calibri"/>
      <family val="2"/>
    </font>
    <font>
      <sz val="11"/>
      <color theme="1"/>
      <name val="Arial"/>
      <family val="2"/>
      <scheme val="minor"/>
    </font>
    <font>
      <sz val="11"/>
      <name val="Arial"/>
      <family val="2"/>
      <scheme val="minor"/>
    </font>
    <font>
      <sz val="10"/>
      <color theme="1"/>
      <name val="Arial"/>
      <family val="2"/>
    </font>
    <font>
      <sz val="10"/>
      <color theme="0"/>
      <name val="Arial"/>
      <family val="2"/>
    </font>
    <font>
      <sz val="11"/>
      <color theme="1"/>
      <name val="Calibri"/>
      <family val="2"/>
    </font>
    <font>
      <b/>
      <sz val="10"/>
      <color theme="0"/>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4"/>
      <color theme="4"/>
      <name val="Arial (Body)_x0000_"/>
    </font>
    <font>
      <b/>
      <sz val="12"/>
      <color theme="0"/>
      <name val="Arial"/>
      <family val="2"/>
    </font>
    <font>
      <b/>
      <sz val="11"/>
      <color theme="0"/>
      <name val="Arial"/>
      <family val="2"/>
      <scheme val="minor"/>
    </font>
    <font>
      <b/>
      <sz val="10"/>
      <color theme="0"/>
      <name val="Arial"/>
      <family val="2"/>
    </font>
    <font>
      <sz val="12"/>
      <name val="Arial"/>
      <family val="2"/>
    </font>
    <font>
      <b/>
      <sz val="12"/>
      <color theme="4"/>
      <name val="Arial (Body)_x0000_"/>
    </font>
    <font>
      <sz val="12"/>
      <color indexed="63"/>
      <name val="Arial"/>
      <family val="2"/>
    </font>
    <font>
      <b/>
      <sz val="12"/>
      <color theme="1"/>
      <name val="Arial"/>
      <family val="2"/>
    </font>
    <font>
      <sz val="12"/>
      <color theme="1"/>
      <name val="Arial"/>
      <family val="2"/>
    </font>
    <font>
      <sz val="12"/>
      <color indexed="12"/>
      <name val="Arial"/>
      <family val="2"/>
    </font>
    <font>
      <sz val="12"/>
      <color theme="0"/>
      <name val="Arial"/>
      <family val="2"/>
    </font>
    <font>
      <sz val="12"/>
      <color rgb="FF575756"/>
      <name val="Arial"/>
      <family val="2"/>
    </font>
    <font>
      <b/>
      <sz val="16"/>
      <color theme="4"/>
      <name val="Arial (Body)_x0000_"/>
    </font>
    <font>
      <sz val="16"/>
      <name val="Arial"/>
      <family val="2"/>
    </font>
    <font>
      <b/>
      <sz val="12"/>
      <color theme="0" tint="-0.499984740745262"/>
      <name val="Arial"/>
      <family val="2"/>
    </font>
    <font>
      <sz val="12"/>
      <color indexed="8"/>
      <name val="Arial"/>
      <family val="2"/>
    </font>
    <font>
      <sz val="12"/>
      <color indexed="23"/>
      <name val="Arial"/>
      <family val="2"/>
    </font>
    <font>
      <sz val="12"/>
      <color theme="1"/>
      <name val="Arial"/>
      <family val="2"/>
      <scheme val="minor"/>
    </font>
    <font>
      <b/>
      <sz val="12"/>
      <color theme="1"/>
      <name val="Arial (Body)_x0000_"/>
    </font>
    <font>
      <b/>
      <sz val="12"/>
      <color rgb="FF95C11F"/>
      <name val="Arial"/>
      <family val="2"/>
    </font>
    <font>
      <sz val="12"/>
      <color rgb="FF999999"/>
      <name val="Arial"/>
      <family val="2"/>
    </font>
    <font>
      <sz val="8"/>
      <name val="Arial"/>
      <family val="2"/>
    </font>
    <font>
      <u/>
      <sz val="12"/>
      <color theme="10"/>
      <name val="Arial"/>
      <family val="2"/>
    </font>
    <font>
      <sz val="12"/>
      <color rgb="FF434342"/>
      <name val="Arial"/>
      <family val="2"/>
    </font>
    <font>
      <b/>
      <sz val="12"/>
      <color rgb="FF434342"/>
      <name val="Arial"/>
      <family val="2"/>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42"/>
      </patternFill>
    </fill>
    <fill>
      <patternFill patternType="solid">
        <fgColor indexed="47"/>
      </patternFill>
    </fill>
    <fill>
      <patternFill patternType="solid">
        <fgColor indexed="27"/>
      </patternFill>
    </fill>
    <fill>
      <patternFill patternType="solid">
        <fgColor indexed="46"/>
      </patternFill>
    </fill>
    <fill>
      <patternFill patternType="solid">
        <fgColor indexed="45"/>
      </patternFill>
    </fill>
    <fill>
      <patternFill patternType="solid">
        <fgColor indexed="26"/>
      </patternFill>
    </fill>
    <fill>
      <patternFill patternType="solid">
        <fgColor indexed="53"/>
      </patternFill>
    </fill>
    <fill>
      <patternFill patternType="solid">
        <fgColor indexed="56"/>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2"/>
        <bgColor indexed="64"/>
      </patternFill>
    </fill>
    <fill>
      <patternFill patternType="solid">
        <fgColor indexed="14"/>
      </patternFill>
    </fill>
    <fill>
      <patternFill patternType="solid">
        <fgColor indexed="9"/>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999999"/>
      </patternFill>
    </fill>
    <fill>
      <patternFill patternType="solid">
        <fgColor rgb="FFDFEFFB"/>
        <bgColor indexed="64"/>
      </patternFill>
    </fill>
    <fill>
      <patternFill patternType="solid">
        <fgColor theme="4"/>
        <bgColor indexed="64"/>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8">
    <border>
      <left/>
      <right/>
      <top/>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90D3"/>
      </top>
      <bottom/>
      <diagonal/>
    </border>
    <border>
      <left/>
      <right/>
      <top/>
      <bottom style="medium">
        <color theme="4"/>
      </bottom>
      <diagonal/>
    </border>
    <border>
      <left/>
      <right/>
      <top style="medium">
        <color theme="4"/>
      </top>
      <bottom/>
      <diagonal/>
    </border>
  </borders>
  <cellStyleXfs count="10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16" borderId="1" applyNumberFormat="0" applyFont="0" applyBorder="0" applyAlignment="0">
      <alignment horizontal="left" vertical="center" wrapText="1"/>
    </xf>
    <xf numFmtId="0" fontId="9" fillId="17" borderId="0" applyNumberFormat="0" applyBorder="0" applyAlignment="0" applyProtection="0"/>
    <xf numFmtId="0" fontId="10" fillId="18" borderId="2" applyNumberFormat="0" applyAlignment="0" applyProtection="0"/>
    <xf numFmtId="0" fontId="11" fillId="19" borderId="3" applyNumberFormat="0" applyAlignment="0" applyProtection="0"/>
    <xf numFmtId="43"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3" fillId="16" borderId="1" applyNumberFormat="0" applyFont="0" applyBorder="0" applyAlignment="0">
      <alignment horizontal="left" vertical="center" wrapText="1"/>
    </xf>
    <xf numFmtId="0" fontId="17" fillId="20" borderId="2" applyNumberFormat="0" applyAlignment="0" applyProtection="0"/>
    <xf numFmtId="0" fontId="18" fillId="0" borderId="7" applyNumberFormat="0" applyFill="0" applyAlignment="0" applyProtection="0"/>
    <xf numFmtId="0" fontId="19" fillId="20" borderId="0" applyNumberFormat="0" applyBorder="0" applyAlignment="0" applyProtection="0"/>
    <xf numFmtId="0" fontId="24"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5" fillId="0" borderId="0"/>
    <xf numFmtId="0" fontId="24" fillId="0" borderId="0"/>
    <xf numFmtId="0" fontId="25" fillId="0" borderId="0"/>
    <xf numFmtId="0" fontId="5" fillId="0" borderId="0"/>
    <xf numFmtId="0" fontId="5" fillId="7" borderId="8" applyNumberFormat="0" applyFont="0" applyAlignment="0" applyProtection="0"/>
    <xf numFmtId="0" fontId="20" fillId="18" borderId="9"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18" fillId="0" borderId="0" applyNumberFormat="0" applyFill="0" applyBorder="0" applyAlignment="0" applyProtection="0"/>
    <xf numFmtId="0" fontId="32" fillId="23" borderId="11" applyProtection="0">
      <alignment horizontal="center" vertical="center"/>
    </xf>
    <xf numFmtId="4" fontId="33" fillId="0" borderId="0">
      <alignment horizontal="left" vertical="top"/>
    </xf>
    <xf numFmtId="39" fontId="34" fillId="0" borderId="0" applyFill="0" applyBorder="0" applyAlignment="0" applyProtection="0"/>
    <xf numFmtId="0" fontId="35" fillId="0" borderId="0" applyNumberFormat="0" applyFill="0" applyProtection="0">
      <alignment horizontal="left"/>
    </xf>
    <xf numFmtId="4" fontId="33" fillId="0" borderId="0">
      <alignment horizontal="left" vertical="top"/>
    </xf>
    <xf numFmtId="0" fontId="1" fillId="0" borderId="0"/>
    <xf numFmtId="0" fontId="1" fillId="0" borderId="0"/>
    <xf numFmtId="0" fontId="1" fillId="0" borderId="0"/>
    <xf numFmtId="0" fontId="1" fillId="0" borderId="0"/>
    <xf numFmtId="0" fontId="1" fillId="0" borderId="0"/>
    <xf numFmtId="0" fontId="1" fillId="0" borderId="0"/>
  </cellStyleXfs>
  <cellXfs count="216">
    <xf numFmtId="0" fontId="0" fillId="0" borderId="0" xfId="0"/>
    <xf numFmtId="0" fontId="0" fillId="22" borderId="0" xfId="0" applyFill="1"/>
    <xf numFmtId="0" fontId="4" fillId="22" borderId="0" xfId="0" applyFont="1" applyFill="1"/>
    <xf numFmtId="0" fontId="4" fillId="0" borderId="0" xfId="0" applyFont="1"/>
    <xf numFmtId="167" fontId="0" fillId="0" borderId="0" xfId="86" applyNumberFormat="1" applyFont="1"/>
    <xf numFmtId="167" fontId="4" fillId="0" borderId="0" xfId="86" applyNumberFormat="1" applyFont="1"/>
    <xf numFmtId="3" fontId="0" fillId="0" borderId="0" xfId="0" applyNumberFormat="1"/>
    <xf numFmtId="17" fontId="0" fillId="0" borderId="0" xfId="0" applyNumberFormat="1"/>
    <xf numFmtId="9" fontId="0" fillId="0" borderId="0" xfId="86" applyFont="1"/>
    <xf numFmtId="0" fontId="30" fillId="22" borderId="0" xfId="0" applyFont="1" applyFill="1"/>
    <xf numFmtId="0" fontId="29" fillId="22" borderId="0" xfId="0" applyFont="1" applyFill="1"/>
    <xf numFmtId="0" fontId="31" fillId="22" borderId="0" xfId="0" applyFont="1" applyFill="1" applyAlignment="1">
      <alignment horizontal="left" vertical="center" wrapText="1"/>
    </xf>
    <xf numFmtId="0" fontId="31" fillId="22" borderId="0" xfId="0" applyFont="1" applyFill="1" applyAlignment="1">
      <alignment horizontal="center" vertical="center" wrapText="1"/>
    </xf>
    <xf numFmtId="1" fontId="27" fillId="22" borderId="0" xfId="0" applyNumberFormat="1" applyFont="1" applyFill="1" applyAlignment="1">
      <alignment horizontal="center" vertical="center"/>
    </xf>
    <xf numFmtId="1" fontId="27" fillId="22" borderId="0" xfId="0" applyNumberFormat="1" applyFont="1" applyFill="1" applyAlignment="1">
      <alignment horizontal="center"/>
    </xf>
    <xf numFmtId="167" fontId="27" fillId="22" borderId="0" xfId="86" applyNumberFormat="1" applyFont="1" applyFill="1" applyBorder="1" applyAlignment="1">
      <alignment horizontal="center"/>
    </xf>
    <xf numFmtId="0" fontId="38" fillId="22" borderId="0" xfId="0" applyFont="1" applyFill="1"/>
    <xf numFmtId="0" fontId="39" fillId="22" borderId="0" xfId="0" applyFont="1" applyFill="1"/>
    <xf numFmtId="10" fontId="27" fillId="22" borderId="0" xfId="0" applyNumberFormat="1" applyFont="1" applyFill="1" applyAlignment="1">
      <alignment horizontal="center" vertical="center"/>
    </xf>
    <xf numFmtId="0" fontId="0" fillId="22" borderId="0" xfId="0" applyFill="1" applyAlignment="1">
      <alignment horizontal="left"/>
    </xf>
    <xf numFmtId="0" fontId="28" fillId="22" borderId="0" xfId="0" applyFont="1" applyFill="1"/>
    <xf numFmtId="167" fontId="28" fillId="22" borderId="0" xfId="86" applyNumberFormat="1" applyFont="1" applyFill="1"/>
    <xf numFmtId="0" fontId="26" fillId="22" borderId="0" xfId="0" applyFont="1" applyFill="1" applyAlignment="1">
      <alignment horizontal="center" vertical="top" wrapText="1"/>
    </xf>
    <xf numFmtId="167" fontId="0" fillId="22" borderId="0" xfId="86" applyNumberFormat="1" applyFont="1" applyFill="1"/>
    <xf numFmtId="17" fontId="0" fillId="22" borderId="0" xfId="0" applyNumberFormat="1" applyFill="1"/>
    <xf numFmtId="3" fontId="0" fillId="22" borderId="0" xfId="0" applyNumberFormat="1" applyFill="1"/>
    <xf numFmtId="0" fontId="42" fillId="22" borderId="0" xfId="0" applyFont="1" applyFill="1" applyAlignment="1">
      <alignment horizontal="left" vertical="center"/>
    </xf>
    <xf numFmtId="0" fontId="43" fillId="22" borderId="0" xfId="0" applyFont="1" applyFill="1" applyAlignment="1">
      <alignment horizontal="left" vertical="center"/>
    </xf>
    <xf numFmtId="0" fontId="46" fillId="27" borderId="13" xfId="0" applyFont="1" applyFill="1" applyBorder="1" applyAlignment="1">
      <alignment horizontal="center" vertical="center"/>
    </xf>
    <xf numFmtId="0" fontId="37" fillId="27" borderId="12" xfId="0" applyFont="1" applyFill="1" applyBorder="1" applyAlignment="1">
      <alignment horizontal="center" vertical="center"/>
    </xf>
    <xf numFmtId="17" fontId="37" fillId="27" borderId="11" xfId="0" applyNumberFormat="1" applyFont="1" applyFill="1" applyBorder="1" applyAlignment="1">
      <alignment horizontal="center" vertical="center"/>
    </xf>
    <xf numFmtId="17" fontId="50" fillId="21" borderId="0" xfId="0" applyNumberFormat="1" applyFont="1" applyFill="1" applyAlignment="1">
      <alignment horizontal="center" vertical="center" wrapText="1"/>
    </xf>
    <xf numFmtId="0" fontId="40" fillId="22" borderId="0" xfId="0" applyFont="1" applyFill="1"/>
    <xf numFmtId="0" fontId="44" fillId="0" borderId="0" xfId="0" applyFont="1"/>
    <xf numFmtId="0" fontId="37" fillId="27" borderId="12" xfId="0" applyFont="1" applyFill="1" applyBorder="1" applyAlignment="1">
      <alignment horizontal="left" vertical="center"/>
    </xf>
    <xf numFmtId="0" fontId="43" fillId="22" borderId="0" xfId="0" applyFont="1" applyFill="1"/>
    <xf numFmtId="0" fontId="43" fillId="22" borderId="0" xfId="0" applyFont="1" applyFill="1" applyAlignment="1">
      <alignment horizontal="center" vertical="top" wrapText="1"/>
    </xf>
    <xf numFmtId="0" fontId="43" fillId="25" borderId="14" xfId="0" applyFont="1" applyFill="1" applyBorder="1" applyAlignment="1">
      <alignment horizontal="left" vertical="center" wrapText="1"/>
    </xf>
    <xf numFmtId="17" fontId="37" fillId="25" borderId="11" xfId="0" quotePrefix="1" applyNumberFormat="1" applyFont="1" applyFill="1" applyBorder="1" applyAlignment="1">
      <alignment horizontal="center" vertical="center" wrapText="1"/>
    </xf>
    <xf numFmtId="0" fontId="44" fillId="24" borderId="11" xfId="0" applyFont="1" applyFill="1" applyBorder="1" applyAlignment="1">
      <alignment horizontal="center" vertical="center" wrapText="1"/>
    </xf>
    <xf numFmtId="0" fontId="44" fillId="26" borderId="11" xfId="0" applyFont="1" applyFill="1" applyBorder="1" applyAlignment="1">
      <alignment horizontal="center" vertical="center" wrapText="1"/>
    </xf>
    <xf numFmtId="0" fontId="44" fillId="22" borderId="0" xfId="0" applyFont="1" applyFill="1" applyAlignment="1">
      <alignment horizontal="left" vertical="center" wrapText="1"/>
    </xf>
    <xf numFmtId="0" fontId="44" fillId="22" borderId="0" xfId="0" applyFont="1" applyFill="1" applyAlignment="1">
      <alignment horizontal="center" vertical="center" wrapText="1"/>
    </xf>
    <xf numFmtId="1" fontId="44" fillId="22" borderId="0" xfId="0" applyNumberFormat="1" applyFont="1" applyFill="1" applyAlignment="1">
      <alignment horizontal="center" vertical="center"/>
    </xf>
    <xf numFmtId="1" fontId="44" fillId="22" borderId="0" xfId="0" applyNumberFormat="1" applyFont="1" applyFill="1" applyAlignment="1">
      <alignment horizontal="center"/>
    </xf>
    <xf numFmtId="0" fontId="44" fillId="24" borderId="11" xfId="0" applyFont="1" applyFill="1" applyBorder="1" applyAlignment="1">
      <alignment horizontal="left" vertical="center" wrapText="1"/>
    </xf>
    <xf numFmtId="0" fontId="44" fillId="26" borderId="11" xfId="0" applyFont="1" applyFill="1" applyBorder="1" applyAlignment="1">
      <alignment horizontal="left" vertical="center" wrapText="1"/>
    </xf>
    <xf numFmtId="1" fontId="44" fillId="24" borderId="11" xfId="0" applyNumberFormat="1" applyFont="1" applyFill="1" applyBorder="1" applyAlignment="1">
      <alignment horizontal="right" vertical="center"/>
    </xf>
    <xf numFmtId="167" fontId="44" fillId="24" borderId="11" xfId="86" applyNumberFormat="1" applyFont="1" applyFill="1" applyBorder="1" applyAlignment="1">
      <alignment horizontal="right" vertical="center"/>
    </xf>
    <xf numFmtId="1" fontId="44" fillId="26" borderId="11" xfId="0" applyNumberFormat="1" applyFont="1" applyFill="1" applyBorder="1" applyAlignment="1">
      <alignment horizontal="right" vertical="center"/>
    </xf>
    <xf numFmtId="167" fontId="44" fillId="26" borderId="11" xfId="86" applyNumberFormat="1" applyFont="1" applyFill="1" applyBorder="1" applyAlignment="1">
      <alignment horizontal="right" vertical="center"/>
    </xf>
    <xf numFmtId="2" fontId="44" fillId="24" borderId="11" xfId="0" applyNumberFormat="1" applyFont="1" applyFill="1" applyBorder="1" applyAlignment="1">
      <alignment horizontal="right" vertical="center"/>
    </xf>
    <xf numFmtId="10" fontId="44" fillId="24" borderId="11" xfId="0" applyNumberFormat="1" applyFont="1" applyFill="1" applyBorder="1" applyAlignment="1">
      <alignment horizontal="right" vertical="center"/>
    </xf>
    <xf numFmtId="3" fontId="44" fillId="26" borderId="11" xfId="0" applyNumberFormat="1" applyFont="1" applyFill="1" applyBorder="1" applyAlignment="1">
      <alignment horizontal="right" vertical="center"/>
    </xf>
    <xf numFmtId="2" fontId="44" fillId="26" borderId="11" xfId="0" applyNumberFormat="1" applyFont="1" applyFill="1" applyBorder="1" applyAlignment="1">
      <alignment horizontal="right" vertical="center"/>
    </xf>
    <xf numFmtId="3" fontId="44" fillId="24" borderId="11" xfId="0" applyNumberFormat="1" applyFont="1" applyFill="1" applyBorder="1" applyAlignment="1">
      <alignment horizontal="right" vertical="center"/>
    </xf>
    <xf numFmtId="167" fontId="40" fillId="22" borderId="0" xfId="86" applyNumberFormat="1" applyFont="1" applyFill="1"/>
    <xf numFmtId="17" fontId="37" fillId="25" borderId="11" xfId="0" applyNumberFormat="1" applyFont="1" applyFill="1" applyBorder="1" applyAlignment="1">
      <alignment horizontal="center" vertical="center" wrapText="1"/>
    </xf>
    <xf numFmtId="4" fontId="44" fillId="24" borderId="11" xfId="0" applyNumberFormat="1" applyFont="1" applyFill="1" applyBorder="1" applyAlignment="1">
      <alignment horizontal="left" vertical="center" wrapText="1"/>
    </xf>
    <xf numFmtId="4" fontId="44" fillId="24" borderId="11" xfId="0" applyNumberFormat="1" applyFont="1" applyFill="1" applyBorder="1" applyAlignment="1">
      <alignment horizontal="center" vertical="center" wrapText="1"/>
    </xf>
    <xf numFmtId="3" fontId="44" fillId="24" borderId="11" xfId="0" applyNumberFormat="1" applyFont="1" applyFill="1" applyBorder="1" applyAlignment="1">
      <alignment horizontal="right"/>
    </xf>
    <xf numFmtId="167" fontId="44" fillId="24" borderId="11" xfId="86" applyNumberFormat="1" applyFont="1" applyFill="1" applyBorder="1" applyAlignment="1">
      <alignment horizontal="right"/>
    </xf>
    <xf numFmtId="4" fontId="44" fillId="26" borderId="11" xfId="0" applyNumberFormat="1" applyFont="1" applyFill="1" applyBorder="1" applyAlignment="1">
      <alignment horizontal="left" vertical="center" wrapText="1"/>
    </xf>
    <xf numFmtId="4" fontId="44" fillId="26" borderId="11" xfId="0" applyNumberFormat="1" applyFont="1" applyFill="1" applyBorder="1" applyAlignment="1">
      <alignment horizontal="center" vertical="center" wrapText="1"/>
    </xf>
    <xf numFmtId="164" fontId="44" fillId="26" borderId="11" xfId="0" applyNumberFormat="1" applyFont="1" applyFill="1" applyBorder="1" applyAlignment="1">
      <alignment horizontal="right" vertical="center"/>
    </xf>
    <xf numFmtId="164" fontId="44" fillId="26" borderId="11" xfId="0" applyNumberFormat="1" applyFont="1" applyFill="1" applyBorder="1" applyAlignment="1">
      <alignment horizontal="right"/>
    </xf>
    <xf numFmtId="167" fontId="44" fillId="26" borderId="11" xfId="86" applyNumberFormat="1" applyFont="1" applyFill="1" applyBorder="1" applyAlignment="1">
      <alignment horizontal="right"/>
    </xf>
    <xf numFmtId="164" fontId="44" fillId="24" borderId="11" xfId="0" applyNumberFormat="1" applyFont="1" applyFill="1" applyBorder="1" applyAlignment="1">
      <alignment horizontal="right" vertical="center"/>
    </xf>
    <xf numFmtId="164" fontId="44" fillId="24" borderId="11" xfId="0" applyNumberFormat="1" applyFont="1" applyFill="1" applyBorder="1" applyAlignment="1">
      <alignment horizontal="right"/>
    </xf>
    <xf numFmtId="4" fontId="43" fillId="28" borderId="12" xfId="0" applyNumberFormat="1" applyFont="1" applyFill="1" applyBorder="1" applyAlignment="1">
      <alignment vertical="center"/>
    </xf>
    <xf numFmtId="3" fontId="44" fillId="26" borderId="11" xfId="0" applyNumberFormat="1" applyFont="1" applyFill="1" applyBorder="1" applyAlignment="1">
      <alignment horizontal="right"/>
    </xf>
    <xf numFmtId="4" fontId="44" fillId="24" borderId="11" xfId="0" applyNumberFormat="1" applyFont="1" applyFill="1" applyBorder="1" applyAlignment="1">
      <alignment horizontal="right" vertical="center"/>
    </xf>
    <xf numFmtId="4" fontId="44" fillId="24" borderId="11" xfId="0" applyNumberFormat="1" applyFont="1" applyFill="1" applyBorder="1" applyAlignment="1">
      <alignment horizontal="right"/>
    </xf>
    <xf numFmtId="0" fontId="40" fillId="21" borderId="0" xfId="0" applyFont="1" applyFill="1" applyAlignment="1">
      <alignment vertical="center"/>
    </xf>
    <xf numFmtId="0" fontId="40" fillId="21" borderId="0" xfId="0" applyFont="1" applyFill="1" applyAlignment="1">
      <alignment horizontal="center" vertical="center"/>
    </xf>
    <xf numFmtId="0" fontId="40" fillId="0" borderId="0" xfId="0" applyFont="1" applyAlignment="1">
      <alignment vertical="center"/>
    </xf>
    <xf numFmtId="0" fontId="48" fillId="0" borderId="0" xfId="0" applyFont="1" applyAlignment="1">
      <alignment vertical="center"/>
    </xf>
    <xf numFmtId="0" fontId="49" fillId="21" borderId="0" xfId="0" applyFont="1" applyFill="1" applyAlignment="1">
      <alignment vertical="center"/>
    </xf>
    <xf numFmtId="0" fontId="49" fillId="21" borderId="0" xfId="0" applyFont="1" applyFill="1" applyAlignment="1">
      <alignment horizontal="center" vertical="center"/>
    </xf>
    <xf numFmtId="0" fontId="49" fillId="0" borderId="0" xfId="0" applyFont="1" applyAlignment="1">
      <alignment vertical="center"/>
    </xf>
    <xf numFmtId="0" fontId="44" fillId="22" borderId="0" xfId="0" applyFont="1" applyFill="1" applyAlignment="1">
      <alignment vertical="center"/>
    </xf>
    <xf numFmtId="17" fontId="43" fillId="22" borderId="0" xfId="41" applyNumberFormat="1" applyFont="1" applyFill="1" applyAlignment="1">
      <alignment vertical="center"/>
    </xf>
    <xf numFmtId="0" fontId="44" fillId="21" borderId="0" xfId="0" applyFont="1" applyFill="1" applyAlignment="1">
      <alignment vertical="center"/>
    </xf>
    <xf numFmtId="0" fontId="45" fillId="21" borderId="0" xfId="0" applyFont="1" applyFill="1" applyAlignment="1">
      <alignment vertical="center"/>
    </xf>
    <xf numFmtId="0" fontId="45" fillId="22" borderId="0" xfId="0" applyFont="1" applyFill="1" applyAlignment="1">
      <alignment vertical="center"/>
    </xf>
    <xf numFmtId="1" fontId="45" fillId="0" borderId="0" xfId="0" applyNumberFormat="1" applyFont="1" applyAlignment="1">
      <alignment vertical="center"/>
    </xf>
    <xf numFmtId="0" fontId="37" fillId="28" borderId="14" xfId="0" applyFont="1" applyFill="1" applyBorder="1" applyAlignment="1">
      <alignment horizontal="center" vertical="center"/>
    </xf>
    <xf numFmtId="0" fontId="47" fillId="24" borderId="11" xfId="0" applyFont="1" applyFill="1" applyBorder="1" applyAlignment="1">
      <alignment vertical="center"/>
    </xf>
    <xf numFmtId="0" fontId="47" fillId="24" borderId="11" xfId="0" applyFont="1" applyFill="1" applyBorder="1" applyAlignment="1">
      <alignment horizontal="center" vertical="center"/>
    </xf>
    <xf numFmtId="1" fontId="47" fillId="24" borderId="11" xfId="79" applyNumberFormat="1" applyFont="1" applyFill="1" applyBorder="1" applyAlignment="1">
      <alignment vertical="center"/>
    </xf>
    <xf numFmtId="1" fontId="47" fillId="26" borderId="11" xfId="0" applyNumberFormat="1" applyFont="1" applyFill="1" applyBorder="1" applyAlignment="1">
      <alignment vertical="center"/>
    </xf>
    <xf numFmtId="1" fontId="47" fillId="26" borderId="11" xfId="0" applyNumberFormat="1" applyFont="1" applyFill="1" applyBorder="1" applyAlignment="1">
      <alignment horizontal="center" vertical="center"/>
    </xf>
    <xf numFmtId="1" fontId="47" fillId="26" borderId="11" xfId="80" applyNumberFormat="1" applyFont="1" applyFill="1" applyBorder="1" applyAlignment="1">
      <alignment vertical="center" wrapText="1"/>
    </xf>
    <xf numFmtId="1" fontId="47" fillId="24" borderId="11" xfId="0" applyNumberFormat="1" applyFont="1" applyFill="1" applyBorder="1" applyAlignment="1">
      <alignment vertical="center"/>
    </xf>
    <xf numFmtId="1" fontId="47" fillId="24" borderId="11" xfId="0" applyNumberFormat="1" applyFont="1" applyFill="1" applyBorder="1" applyAlignment="1">
      <alignment horizontal="center" vertical="center"/>
    </xf>
    <xf numFmtId="0" fontId="37" fillId="28" borderId="14" xfId="0" applyFont="1" applyFill="1" applyBorder="1" applyAlignment="1">
      <alignment vertical="center"/>
    </xf>
    <xf numFmtId="3" fontId="47" fillId="24" borderId="11" xfId="0" applyNumberFormat="1" applyFont="1" applyFill="1" applyBorder="1" applyAlignment="1">
      <alignment horizontal="left" vertical="center"/>
    </xf>
    <xf numFmtId="3" fontId="47" fillId="24" borderId="11" xfId="0" applyNumberFormat="1" applyFont="1" applyFill="1" applyBorder="1" applyAlignment="1">
      <alignment horizontal="center" vertical="center"/>
    </xf>
    <xf numFmtId="3" fontId="47" fillId="24" borderId="11" xfId="0" applyNumberFormat="1" applyFont="1" applyFill="1" applyBorder="1" applyAlignment="1">
      <alignment vertical="center"/>
    </xf>
    <xf numFmtId="3" fontId="47" fillId="26" borderId="11" xfId="0" applyNumberFormat="1" applyFont="1" applyFill="1" applyBorder="1" applyAlignment="1">
      <alignment horizontal="left" vertical="center"/>
    </xf>
    <xf numFmtId="3" fontId="47" fillId="26" borderId="11" xfId="0" applyNumberFormat="1" applyFont="1" applyFill="1" applyBorder="1" applyAlignment="1">
      <alignment horizontal="center" vertical="center"/>
    </xf>
    <xf numFmtId="164" fontId="47" fillId="26" borderId="11" xfId="0" applyNumberFormat="1" applyFont="1" applyFill="1" applyBorder="1" applyAlignment="1">
      <alignment vertical="center"/>
    </xf>
    <xf numFmtId="164" fontId="47" fillId="24" borderId="11" xfId="0" applyNumberFormat="1" applyFont="1" applyFill="1" applyBorder="1" applyAlignment="1">
      <alignment vertical="center"/>
    </xf>
    <xf numFmtId="4" fontId="47" fillId="24" borderId="11" xfId="0" applyNumberFormat="1" applyFont="1" applyFill="1" applyBorder="1" applyAlignment="1">
      <alignment vertical="center"/>
    </xf>
    <xf numFmtId="4" fontId="47" fillId="26" borderId="11" xfId="0" applyNumberFormat="1" applyFont="1" applyFill="1" applyBorder="1" applyAlignment="1">
      <alignment vertical="center"/>
    </xf>
    <xf numFmtId="2" fontId="47" fillId="24" borderId="11" xfId="0" applyNumberFormat="1" applyFont="1" applyFill="1" applyBorder="1" applyAlignment="1">
      <alignment vertical="center"/>
    </xf>
    <xf numFmtId="2" fontId="45" fillId="22" borderId="0" xfId="0" applyNumberFormat="1" applyFont="1" applyFill="1" applyAlignment="1">
      <alignment vertical="center"/>
    </xf>
    <xf numFmtId="2" fontId="45" fillId="21" borderId="0" xfId="0" applyNumberFormat="1" applyFont="1" applyFill="1" applyAlignment="1">
      <alignment vertical="center"/>
    </xf>
    <xf numFmtId="2" fontId="47" fillId="26" borderId="11" xfId="0" applyNumberFormat="1" applyFont="1" applyFill="1" applyBorder="1" applyAlignment="1">
      <alignment vertical="center"/>
    </xf>
    <xf numFmtId="1" fontId="45" fillId="21" borderId="0" xfId="0" applyNumberFormat="1" applyFont="1" applyFill="1" applyAlignment="1">
      <alignment vertical="center"/>
    </xf>
    <xf numFmtId="3" fontId="47" fillId="26" borderId="11" xfId="0" applyNumberFormat="1" applyFont="1" applyFill="1" applyBorder="1" applyAlignment="1">
      <alignment vertical="center"/>
    </xf>
    <xf numFmtId="3" fontId="45" fillId="21" borderId="0" xfId="0" applyNumberFormat="1" applyFont="1" applyFill="1" applyAlignment="1">
      <alignment vertical="center"/>
    </xf>
    <xf numFmtId="0" fontId="40" fillId="22" borderId="0" xfId="0" applyFont="1" applyFill="1" applyAlignment="1">
      <alignment horizontal="center" vertical="center"/>
    </xf>
    <xf numFmtId="2" fontId="47" fillId="24" borderId="11" xfId="0" applyNumberFormat="1" applyFont="1" applyFill="1" applyBorder="1" applyAlignment="1">
      <alignment horizontal="center" vertical="center"/>
    </xf>
    <xf numFmtId="2" fontId="44" fillId="21" borderId="0" xfId="79" applyNumberFormat="1" applyFont="1" applyFill="1" applyAlignment="1">
      <alignment horizontal="center" vertical="center"/>
    </xf>
    <xf numFmtId="0" fontId="44" fillId="0" borderId="0" xfId="0" applyFont="1" applyAlignment="1">
      <alignment vertical="center"/>
    </xf>
    <xf numFmtId="1" fontId="44" fillId="22" borderId="0" xfId="86" applyNumberFormat="1" applyFont="1" applyFill="1" applyBorder="1" applyAlignment="1">
      <alignment horizontal="center" vertical="center" wrapText="1"/>
    </xf>
    <xf numFmtId="3" fontId="44" fillId="21" borderId="0" xfId="80" applyNumberFormat="1" applyFont="1" applyFill="1" applyAlignment="1">
      <alignment horizontal="center" vertical="center"/>
    </xf>
    <xf numFmtId="3" fontId="44" fillId="21" borderId="0" xfId="0" applyNumberFormat="1" applyFont="1" applyFill="1" applyAlignment="1">
      <alignment horizontal="center" vertical="center"/>
    </xf>
    <xf numFmtId="0" fontId="44" fillId="21" borderId="0" xfId="0" applyFont="1" applyFill="1" applyAlignment="1">
      <alignment horizontal="center" vertical="center"/>
    </xf>
    <xf numFmtId="2" fontId="44" fillId="21" borderId="0" xfId="80" applyNumberFormat="1" applyFont="1" applyFill="1" applyAlignment="1">
      <alignment horizontal="center" vertical="center"/>
    </xf>
    <xf numFmtId="2" fontId="43" fillId="0" borderId="0" xfId="80" applyNumberFormat="1" applyFont="1" applyAlignment="1">
      <alignment horizontal="center" vertical="center"/>
    </xf>
    <xf numFmtId="2" fontId="43" fillId="21" borderId="0" xfId="80" applyNumberFormat="1" applyFont="1" applyFill="1" applyAlignment="1">
      <alignment horizontal="center" vertical="center"/>
    </xf>
    <xf numFmtId="2" fontId="44" fillId="21" borderId="0" xfId="81" applyNumberFormat="1" applyFont="1" applyFill="1" applyAlignment="1">
      <alignment horizontal="center" vertical="center"/>
    </xf>
    <xf numFmtId="1" fontId="40" fillId="22" borderId="0" xfId="0" applyNumberFormat="1" applyFont="1" applyFill="1" applyAlignment="1">
      <alignment vertical="center"/>
    </xf>
    <xf numFmtId="0" fontId="40" fillId="22" borderId="0" xfId="0" applyFont="1" applyFill="1" applyAlignment="1">
      <alignment vertical="center"/>
    </xf>
    <xf numFmtId="1" fontId="40" fillId="21" borderId="0" xfId="0" applyNumberFormat="1" applyFont="1" applyFill="1" applyAlignment="1">
      <alignment vertical="center"/>
    </xf>
    <xf numFmtId="0" fontId="37" fillId="28" borderId="13" xfId="0" applyFont="1" applyFill="1" applyBorder="1" applyAlignment="1">
      <alignment horizontal="center" vertical="center"/>
    </xf>
    <xf numFmtId="0" fontId="4" fillId="21" borderId="0" xfId="0" applyFont="1" applyFill="1" applyAlignment="1">
      <alignment vertical="center"/>
    </xf>
    <xf numFmtId="0" fontId="4" fillId="21" borderId="0" xfId="0" applyFont="1" applyFill="1" applyAlignment="1">
      <alignment horizontal="center" vertical="center"/>
    </xf>
    <xf numFmtId="0" fontId="4" fillId="0" borderId="0" xfId="0" applyFont="1" applyAlignment="1">
      <alignment vertical="center"/>
    </xf>
    <xf numFmtId="0" fontId="36" fillId="0" borderId="0" xfId="0" applyFont="1" applyAlignment="1">
      <alignment vertical="center"/>
    </xf>
    <xf numFmtId="0" fontId="45" fillId="0" borderId="0" xfId="0" applyFont="1" applyAlignment="1">
      <alignment vertical="center"/>
    </xf>
    <xf numFmtId="1" fontId="40" fillId="21" borderId="0" xfId="0" applyNumberFormat="1" applyFont="1" applyFill="1" applyAlignment="1">
      <alignment horizontal="center" vertical="center"/>
    </xf>
    <xf numFmtId="2" fontId="40" fillId="21" borderId="0" xfId="0" applyNumberFormat="1" applyFont="1" applyFill="1" applyAlignment="1">
      <alignment horizontal="center" vertical="center"/>
    </xf>
    <xf numFmtId="165" fontId="40" fillId="21" borderId="0" xfId="0" applyNumberFormat="1" applyFont="1" applyFill="1" applyAlignment="1">
      <alignment horizontal="center" vertical="center"/>
    </xf>
    <xf numFmtId="3" fontId="40" fillId="21" borderId="0" xfId="0" applyNumberFormat="1" applyFont="1" applyFill="1" applyAlignment="1">
      <alignment horizontal="center" vertical="center"/>
    </xf>
    <xf numFmtId="2" fontId="47" fillId="24" borderId="11" xfId="0" applyNumberFormat="1" applyFont="1" applyFill="1" applyBorder="1" applyAlignment="1">
      <alignment horizontal="left" vertical="center"/>
    </xf>
    <xf numFmtId="3" fontId="47" fillId="24" borderId="11" xfId="0" applyNumberFormat="1" applyFont="1" applyFill="1" applyBorder="1" applyAlignment="1">
      <alignment horizontal="left" vertical="center" wrapText="1"/>
    </xf>
    <xf numFmtId="2" fontId="51" fillId="0" borderId="0" xfId="82" applyNumberFormat="1" applyFont="1" applyAlignment="1">
      <alignment horizontal="center" vertical="center" wrapText="1"/>
    </xf>
    <xf numFmtId="3" fontId="51" fillId="0" borderId="0" xfId="82" applyNumberFormat="1" applyFont="1" applyAlignment="1">
      <alignment horizontal="center" vertical="center" wrapText="1"/>
    </xf>
    <xf numFmtId="3" fontId="51" fillId="22" borderId="0" xfId="82" applyNumberFormat="1" applyFont="1" applyFill="1" applyAlignment="1">
      <alignment horizontal="center" vertical="center" wrapText="1"/>
    </xf>
    <xf numFmtId="0" fontId="52" fillId="21" borderId="0" xfId="0" applyFont="1" applyFill="1" applyAlignment="1">
      <alignment vertical="center"/>
    </xf>
    <xf numFmtId="0" fontId="40" fillId="21" borderId="0" xfId="0" applyFont="1" applyFill="1" applyAlignment="1">
      <alignment horizontal="right" vertical="center"/>
    </xf>
    <xf numFmtId="3" fontId="40" fillId="21" borderId="0" xfId="83" applyNumberFormat="1" applyFont="1" applyFill="1" applyAlignment="1">
      <alignment horizontal="center" vertical="center"/>
    </xf>
    <xf numFmtId="2" fontId="40" fillId="21" borderId="0" xfId="83" applyNumberFormat="1" applyFont="1" applyFill="1" applyAlignment="1">
      <alignment horizontal="center" vertical="center"/>
    </xf>
    <xf numFmtId="3" fontId="40" fillId="21" borderId="0" xfId="42" applyNumberFormat="1" applyFont="1" applyFill="1" applyAlignment="1">
      <alignment horizontal="center" vertical="center"/>
    </xf>
    <xf numFmtId="1" fontId="53" fillId="0" borderId="0" xfId="75" applyNumberFormat="1" applyFont="1" applyAlignment="1">
      <alignment vertical="center"/>
    </xf>
    <xf numFmtId="43" fontId="45" fillId="21" borderId="0" xfId="29" applyFont="1" applyFill="1" applyBorder="1" applyAlignment="1">
      <alignment vertical="center"/>
    </xf>
    <xf numFmtId="1" fontId="51" fillId="22" borderId="0" xfId="86" applyNumberFormat="1" applyFont="1" applyFill="1" applyBorder="1" applyAlignment="1">
      <alignment horizontal="center" vertical="center" wrapText="1"/>
    </xf>
    <xf numFmtId="3" fontId="40" fillId="21" borderId="0" xfId="40" applyNumberFormat="1" applyFont="1" applyFill="1" applyAlignment="1">
      <alignment horizontal="center" vertical="center"/>
    </xf>
    <xf numFmtId="0" fontId="45" fillId="21" borderId="0" xfId="0" applyFont="1" applyFill="1" applyAlignment="1">
      <alignment horizontal="center" vertical="center"/>
    </xf>
    <xf numFmtId="0" fontId="45" fillId="22" borderId="0" xfId="0" applyFont="1" applyFill="1" applyAlignment="1">
      <alignment horizontal="center" vertical="center"/>
    </xf>
    <xf numFmtId="10" fontId="40" fillId="21" borderId="0" xfId="0" applyNumberFormat="1" applyFont="1" applyFill="1" applyAlignment="1">
      <alignment horizontal="center" vertical="center"/>
    </xf>
    <xf numFmtId="1" fontId="45" fillId="21" borderId="0" xfId="0" applyNumberFormat="1" applyFont="1" applyFill="1" applyAlignment="1">
      <alignment horizontal="center" vertical="center"/>
    </xf>
    <xf numFmtId="3" fontId="45" fillId="21" borderId="0" xfId="0" applyNumberFormat="1" applyFont="1" applyFill="1" applyAlignment="1">
      <alignment horizontal="center" vertical="center"/>
    </xf>
    <xf numFmtId="1" fontId="53" fillId="0" borderId="0" xfId="70" applyNumberFormat="1" applyFont="1" applyAlignment="1">
      <alignment vertical="center"/>
    </xf>
    <xf numFmtId="1" fontId="53" fillId="0" borderId="0" xfId="69" applyNumberFormat="1" applyFont="1" applyAlignment="1">
      <alignment vertical="center"/>
    </xf>
    <xf numFmtId="166" fontId="53" fillId="22" borderId="0" xfId="69" applyNumberFormat="1" applyFont="1" applyFill="1" applyAlignment="1">
      <alignment vertical="center"/>
    </xf>
    <xf numFmtId="1" fontId="53" fillId="22" borderId="0" xfId="69" applyNumberFormat="1" applyFont="1" applyFill="1" applyAlignment="1">
      <alignment vertical="center"/>
    </xf>
    <xf numFmtId="2" fontId="53" fillId="22" borderId="0" xfId="69" applyNumberFormat="1" applyFont="1" applyFill="1" applyAlignment="1">
      <alignment vertical="center"/>
    </xf>
    <xf numFmtId="10" fontId="45" fillId="21" borderId="0" xfId="0" applyNumberFormat="1" applyFont="1" applyFill="1" applyAlignment="1">
      <alignment horizontal="center" vertical="center"/>
    </xf>
    <xf numFmtId="0" fontId="6" fillId="21" borderId="0" xfId="0" applyFont="1" applyFill="1" applyAlignment="1">
      <alignment vertical="center"/>
    </xf>
    <xf numFmtId="0" fontId="6" fillId="0" borderId="0" xfId="0" applyFont="1" applyAlignment="1">
      <alignment vertical="center"/>
    </xf>
    <xf numFmtId="43" fontId="6" fillId="21" borderId="0" xfId="29" applyFont="1" applyFill="1" applyBorder="1" applyAlignment="1">
      <alignment vertical="center"/>
    </xf>
    <xf numFmtId="1" fontId="7" fillId="22" borderId="0" xfId="86" applyNumberFormat="1" applyFont="1" applyFill="1" applyBorder="1" applyAlignment="1">
      <alignment horizontal="center" vertical="center" wrapText="1"/>
    </xf>
    <xf numFmtId="0" fontId="4" fillId="22" borderId="0" xfId="0" applyFont="1" applyFill="1" applyAlignment="1">
      <alignment vertical="center"/>
    </xf>
    <xf numFmtId="1" fontId="27" fillId="0" borderId="0" xfId="71" applyNumberFormat="1" applyAlignment="1">
      <alignment vertical="center"/>
    </xf>
    <xf numFmtId="2" fontId="27" fillId="0" borderId="0" xfId="71" applyNumberFormat="1" applyAlignment="1">
      <alignment vertical="center"/>
    </xf>
    <xf numFmtId="1" fontId="27" fillId="0" borderId="0" xfId="76" applyNumberFormat="1" applyAlignment="1">
      <alignment vertical="center"/>
    </xf>
    <xf numFmtId="2" fontId="27" fillId="0" borderId="0" xfId="76" applyNumberFormat="1" applyAlignment="1">
      <alignment vertical="center"/>
    </xf>
    <xf numFmtId="166" fontId="27" fillId="0" borderId="0" xfId="76" applyNumberFormat="1" applyAlignment="1">
      <alignment vertical="center"/>
    </xf>
    <xf numFmtId="1" fontId="4" fillId="21" borderId="0" xfId="0" applyNumberFormat="1" applyFont="1" applyFill="1" applyAlignment="1">
      <alignment vertical="center"/>
    </xf>
    <xf numFmtId="0" fontId="54" fillId="22" borderId="0" xfId="0" applyFont="1" applyFill="1" applyAlignment="1">
      <alignment vertical="center"/>
    </xf>
    <xf numFmtId="0" fontId="41" fillId="22" borderId="0" xfId="0" applyFont="1" applyFill="1" applyAlignment="1">
      <alignment vertical="center"/>
    </xf>
    <xf numFmtId="0" fontId="44" fillId="22" borderId="0" xfId="0" applyFont="1" applyFill="1" applyAlignment="1">
      <alignment horizontal="center" vertical="center"/>
    </xf>
    <xf numFmtId="3" fontId="47" fillId="24" borderId="11" xfId="0" applyNumberFormat="1" applyFont="1" applyFill="1" applyBorder="1" applyAlignment="1">
      <alignment horizontal="right" vertical="center"/>
    </xf>
    <xf numFmtId="4" fontId="47" fillId="26" borderId="11" xfId="0" applyNumberFormat="1" applyFont="1" applyFill="1" applyBorder="1" applyAlignment="1">
      <alignment horizontal="left" vertical="center"/>
    </xf>
    <xf numFmtId="3" fontId="47" fillId="26" borderId="11" xfId="0" applyNumberFormat="1" applyFont="1" applyFill="1" applyBorder="1" applyAlignment="1">
      <alignment horizontal="right" vertical="center"/>
    </xf>
    <xf numFmtId="1" fontId="47" fillId="24" borderId="11" xfId="0" applyNumberFormat="1" applyFont="1" applyFill="1" applyBorder="1" applyAlignment="1">
      <alignment horizontal="right" vertical="center"/>
    </xf>
    <xf numFmtId="2" fontId="47" fillId="26" borderId="11" xfId="0" applyNumberFormat="1" applyFont="1" applyFill="1" applyBorder="1" applyAlignment="1">
      <alignment horizontal="left" vertical="center"/>
    </xf>
    <xf numFmtId="1" fontId="47" fillId="26" borderId="11" xfId="0" applyNumberFormat="1" applyFont="1" applyFill="1" applyBorder="1" applyAlignment="1">
      <alignment horizontal="right" vertical="center"/>
    </xf>
    <xf numFmtId="0" fontId="44" fillId="22" borderId="0" xfId="0" applyFont="1" applyFill="1" applyAlignment="1">
      <alignment horizontal="right" vertical="center"/>
    </xf>
    <xf numFmtId="2" fontId="47" fillId="24" borderId="11" xfId="0" applyNumberFormat="1" applyFont="1" applyFill="1" applyBorder="1" applyAlignment="1">
      <alignment horizontal="right" vertical="center"/>
    </xf>
    <xf numFmtId="2" fontId="47" fillId="26" borderId="11" xfId="0" applyNumberFormat="1" applyFont="1" applyFill="1" applyBorder="1" applyAlignment="1">
      <alignment horizontal="right" vertical="center"/>
    </xf>
    <xf numFmtId="0" fontId="44" fillId="0" borderId="0" xfId="0" applyFont="1" applyAlignment="1">
      <alignment horizontal="center" vertical="center"/>
    </xf>
    <xf numFmtId="0" fontId="37" fillId="25" borderId="11" xfId="0" applyFont="1" applyFill="1" applyBorder="1" applyAlignment="1">
      <alignment horizontal="center"/>
    </xf>
    <xf numFmtId="167" fontId="37" fillId="25" borderId="11" xfId="86" applyNumberFormat="1" applyFont="1" applyFill="1" applyBorder="1" applyAlignment="1">
      <alignment horizontal="center"/>
    </xf>
    <xf numFmtId="4" fontId="53" fillId="22" borderId="0" xfId="94" applyFont="1" applyFill="1">
      <alignment horizontal="left" vertical="top"/>
    </xf>
    <xf numFmtId="4" fontId="53" fillId="0" borderId="0" xfId="94" applyFont="1">
      <alignment horizontal="left" vertical="top"/>
    </xf>
    <xf numFmtId="0" fontId="44" fillId="22" borderId="0" xfId="0" applyFont="1" applyFill="1"/>
    <xf numFmtId="4" fontId="44" fillId="22" borderId="0" xfId="97" applyFont="1" applyFill="1" applyAlignment="1">
      <alignment vertical="top" wrapText="1"/>
    </xf>
    <xf numFmtId="0" fontId="55" fillId="22" borderId="0" xfId="96" applyFont="1" applyFill="1">
      <alignment horizontal="left"/>
    </xf>
    <xf numFmtId="4" fontId="56" fillId="22" borderId="0" xfId="94" applyFont="1" applyFill="1" applyAlignment="1">
      <alignment vertical="center"/>
    </xf>
    <xf numFmtId="0" fontId="40" fillId="0" borderId="0" xfId="41" applyFont="1" applyAlignment="1">
      <alignment vertical="center"/>
    </xf>
    <xf numFmtId="0" fontId="40" fillId="0" borderId="0" xfId="0" applyFont="1" applyAlignment="1">
      <alignment horizontal="center" vertical="center"/>
    </xf>
    <xf numFmtId="0" fontId="37" fillId="28" borderId="12" xfId="0" applyFont="1" applyFill="1" applyBorder="1" applyAlignment="1">
      <alignment horizontal="center" vertical="center"/>
    </xf>
    <xf numFmtId="4" fontId="43" fillId="22" borderId="0" xfId="94" applyFont="1" applyFill="1" applyAlignment="1">
      <alignment vertical="top"/>
    </xf>
    <xf numFmtId="4" fontId="44" fillId="22" borderId="0" xfId="94" applyFont="1" applyFill="1" applyAlignment="1">
      <alignment vertical="top" wrapText="1"/>
    </xf>
    <xf numFmtId="4" fontId="44" fillId="22" borderId="0" xfId="94" applyFont="1" applyFill="1">
      <alignment horizontal="left" vertical="top"/>
    </xf>
    <xf numFmtId="4" fontId="43" fillId="22" borderId="0" xfId="94" applyFont="1" applyFill="1">
      <alignment horizontal="left" vertical="top"/>
    </xf>
    <xf numFmtId="4" fontId="43" fillId="22" borderId="16" xfId="94" applyFont="1" applyFill="1" applyBorder="1">
      <alignment horizontal="left" vertical="top"/>
    </xf>
    <xf numFmtId="0" fontId="37" fillId="28" borderId="13" xfId="0" applyFont="1" applyFill="1" applyBorder="1" applyAlignment="1">
      <alignment horizontal="center" vertical="center"/>
    </xf>
    <xf numFmtId="0" fontId="37" fillId="28" borderId="14" xfId="0" applyFont="1" applyFill="1" applyBorder="1" applyAlignment="1">
      <alignment horizontal="center" vertical="center"/>
    </xf>
    <xf numFmtId="0" fontId="37" fillId="28" borderId="13" xfId="0" applyFont="1" applyFill="1" applyBorder="1" applyAlignment="1">
      <alignment horizontal="center"/>
    </xf>
    <xf numFmtId="0" fontId="37" fillId="28" borderId="14" xfId="0" applyFont="1" applyFill="1" applyBorder="1" applyAlignment="1">
      <alignment horizontal="center"/>
    </xf>
    <xf numFmtId="0" fontId="37" fillId="28" borderId="12" xfId="0" applyFont="1" applyFill="1" applyBorder="1" applyAlignment="1">
      <alignment horizontal="center"/>
    </xf>
    <xf numFmtId="0" fontId="37" fillId="28" borderId="12" xfId="0" applyFont="1" applyFill="1" applyBorder="1" applyAlignment="1">
      <alignment horizontal="center" vertical="center"/>
    </xf>
    <xf numFmtId="39" fontId="58" fillId="22" borderId="16" xfId="95" applyFont="1" applyFill="1" applyBorder="1" applyAlignment="1">
      <alignment horizontal="left" vertical="top"/>
    </xf>
    <xf numFmtId="0" fontId="55" fillId="22" borderId="15" xfId="96" applyFont="1" applyFill="1" applyBorder="1">
      <alignment horizontal="left"/>
    </xf>
    <xf numFmtId="39" fontId="58" fillId="22" borderId="0" xfId="95" applyFont="1" applyFill="1" applyAlignment="1">
      <alignment horizontal="left" vertical="top"/>
    </xf>
    <xf numFmtId="0" fontId="55" fillId="22" borderId="17" xfId="96" applyFont="1" applyFill="1" applyBorder="1">
      <alignment horizontal="left"/>
    </xf>
    <xf numFmtId="4" fontId="53" fillId="22" borderId="0" xfId="94" applyFont="1" applyFill="1" applyAlignment="1">
      <alignment horizontal="left" vertical="top" wrapText="1"/>
    </xf>
    <xf numFmtId="4" fontId="43" fillId="22" borderId="0" xfId="94" applyFont="1" applyFill="1" applyAlignment="1">
      <alignment horizontal="left" vertical="top" wrapText="1"/>
    </xf>
    <xf numFmtId="0" fontId="59" fillId="22" borderId="0" xfId="99" applyFont="1" applyFill="1" applyAlignment="1">
      <alignment horizontal="left" vertical="top" wrapText="1"/>
    </xf>
    <xf numFmtId="0" fontId="60" fillId="22" borderId="0" xfId="99" applyFont="1" applyFill="1" applyAlignment="1">
      <alignment horizontal="left" vertical="top"/>
    </xf>
  </cellXfs>
  <cellStyles count="10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nalysis" xfId="25" xr:uid="{00000000-0005-0000-0000-000018000000}"/>
    <cellStyle name="Bad" xfId="26" builtinId="27" customBuiltin="1"/>
    <cellStyle name="Calculation" xfId="27" builtinId="22" customBuiltin="1"/>
    <cellStyle name="Check Cell" xfId="28" builtinId="23" customBuiltin="1"/>
    <cellStyle name="Comma" xfId="29" builtinId="3"/>
    <cellStyle name="Explanatory Text" xfId="30" builtinId="53" customBuiltin="1"/>
    <cellStyle name="Good" xfId="31" builtinId="26" customBuiltin="1"/>
    <cellStyle name="Heading 1" xfId="32" builtinId="16" customBuiltin="1"/>
    <cellStyle name="Heading 2" xfId="33" builtinId="17" customBuiltin="1"/>
    <cellStyle name="Heading 2 2" xfId="96" xr:uid="{00000000-0005-0000-0000-000021000000}"/>
    <cellStyle name="Heading 3" xfId="34" builtinId="18" customBuiltin="1"/>
    <cellStyle name="Heading 4" xfId="35" builtinId="19" customBuiltin="1"/>
    <cellStyle name="Hyperlink 2" xfId="95" xr:uid="{00000000-0005-0000-0000-000024000000}"/>
    <cellStyle name="i dont care" xfId="36" xr:uid="{00000000-0005-0000-0000-000025000000}"/>
    <cellStyle name="Input" xfId="37" builtinId="20" customBuiltin="1"/>
    <cellStyle name="Linked Cell" xfId="38" builtinId="24" customBuiltin="1"/>
    <cellStyle name="Neutral" xfId="39" builtinId="28" customBuiltin="1"/>
    <cellStyle name="Normal" xfId="0" builtinId="0"/>
    <cellStyle name="Normal 10" xfId="103" xr:uid="{00000000-0005-0000-0000-00002A000000}"/>
    <cellStyle name="Normal 2" xfId="40" xr:uid="{00000000-0005-0000-0000-00002B000000}"/>
    <cellStyle name="Normal 2 2" xfId="41" xr:uid="{00000000-0005-0000-0000-00002C000000}"/>
    <cellStyle name="Normal 2_National" xfId="42" xr:uid="{00000000-0005-0000-0000-00002D000000}"/>
    <cellStyle name="Normal 3" xfId="98" xr:uid="{00000000-0005-0000-0000-00002E000000}"/>
    <cellStyle name="Normal 3 2" xfId="43" xr:uid="{00000000-0005-0000-0000-00002F000000}"/>
    <cellStyle name="Normal 4" xfId="97" xr:uid="{00000000-0005-0000-0000-000030000000}"/>
    <cellStyle name="Normal 5" xfId="99" xr:uid="{00000000-0005-0000-0000-000031000000}"/>
    <cellStyle name="Normal 6" xfId="94" xr:uid="{00000000-0005-0000-0000-000032000000}"/>
    <cellStyle name="Normal 61" xfId="44" xr:uid="{00000000-0005-0000-0000-000033000000}"/>
    <cellStyle name="Normal 62" xfId="45" xr:uid="{00000000-0005-0000-0000-000034000000}"/>
    <cellStyle name="Normal 63" xfId="46" xr:uid="{00000000-0005-0000-0000-000035000000}"/>
    <cellStyle name="Normal 64" xfId="47" xr:uid="{00000000-0005-0000-0000-000036000000}"/>
    <cellStyle name="Normal 65" xfId="48" xr:uid="{00000000-0005-0000-0000-000037000000}"/>
    <cellStyle name="Normal 66" xfId="49" xr:uid="{00000000-0005-0000-0000-000038000000}"/>
    <cellStyle name="Normal 67" xfId="50" xr:uid="{00000000-0005-0000-0000-000039000000}"/>
    <cellStyle name="Normal 68" xfId="51" xr:uid="{00000000-0005-0000-0000-00003A000000}"/>
    <cellStyle name="Normal 69" xfId="52" xr:uid="{00000000-0005-0000-0000-00003B000000}"/>
    <cellStyle name="Normal 7" xfId="100" xr:uid="{00000000-0005-0000-0000-00003C000000}"/>
    <cellStyle name="Normal 70" xfId="53" xr:uid="{00000000-0005-0000-0000-00003D000000}"/>
    <cellStyle name="Normal 71" xfId="54" xr:uid="{00000000-0005-0000-0000-00003E000000}"/>
    <cellStyle name="Normal 72" xfId="55" xr:uid="{00000000-0005-0000-0000-00003F000000}"/>
    <cellStyle name="Normal 73" xfId="56" xr:uid="{00000000-0005-0000-0000-000040000000}"/>
    <cellStyle name="Normal 74" xfId="57" xr:uid="{00000000-0005-0000-0000-000041000000}"/>
    <cellStyle name="Normal 75" xfId="58" xr:uid="{00000000-0005-0000-0000-000042000000}"/>
    <cellStyle name="Normal 76" xfId="59" xr:uid="{00000000-0005-0000-0000-000043000000}"/>
    <cellStyle name="Normal 77" xfId="60" xr:uid="{00000000-0005-0000-0000-000044000000}"/>
    <cellStyle name="Normal 78" xfId="61" xr:uid="{00000000-0005-0000-0000-000045000000}"/>
    <cellStyle name="Normal 79" xfId="62" xr:uid="{00000000-0005-0000-0000-000046000000}"/>
    <cellStyle name="Normal 8" xfId="101" xr:uid="{00000000-0005-0000-0000-000047000000}"/>
    <cellStyle name="Normal 80" xfId="63" xr:uid="{00000000-0005-0000-0000-000048000000}"/>
    <cellStyle name="Normal 81" xfId="64" xr:uid="{00000000-0005-0000-0000-000049000000}"/>
    <cellStyle name="Normal 82" xfId="65" xr:uid="{00000000-0005-0000-0000-00004A000000}"/>
    <cellStyle name="Normal 83" xfId="66" xr:uid="{00000000-0005-0000-0000-00004B000000}"/>
    <cellStyle name="Normal 84" xfId="67" xr:uid="{00000000-0005-0000-0000-00004C000000}"/>
    <cellStyle name="Normal 85" xfId="68" xr:uid="{00000000-0005-0000-0000-00004D000000}"/>
    <cellStyle name="Normal 86" xfId="69" xr:uid="{00000000-0005-0000-0000-00004E000000}"/>
    <cellStyle name="Normal 87" xfId="70" xr:uid="{00000000-0005-0000-0000-00004F000000}"/>
    <cellStyle name="Normal 88" xfId="71" xr:uid="{00000000-0005-0000-0000-000050000000}"/>
    <cellStyle name="Normal 89" xfId="72" xr:uid="{00000000-0005-0000-0000-000051000000}"/>
    <cellStyle name="Normal 9" xfId="102" xr:uid="{00000000-0005-0000-0000-000052000000}"/>
    <cellStyle name="Normal 90" xfId="73" xr:uid="{00000000-0005-0000-0000-000053000000}"/>
    <cellStyle name="Normal 91" xfId="74" xr:uid="{00000000-0005-0000-0000-000054000000}"/>
    <cellStyle name="Normal 92" xfId="75" xr:uid="{00000000-0005-0000-0000-000055000000}"/>
    <cellStyle name="Normal 93" xfId="76" xr:uid="{00000000-0005-0000-0000-000056000000}"/>
    <cellStyle name="Normal 94" xfId="77" xr:uid="{00000000-0005-0000-0000-000057000000}"/>
    <cellStyle name="Normal 95" xfId="78" xr:uid="{00000000-0005-0000-0000-000058000000}"/>
    <cellStyle name="Normal_Beca Group Summary" xfId="79" xr:uid="{00000000-0005-0000-0000-000059000000}"/>
    <cellStyle name="Normal_Conventional v Organic Feb2000" xfId="80" xr:uid="{00000000-0005-0000-0000-00005A000000}"/>
    <cellStyle name="Normal_Conventional v Organic Feb2000_National" xfId="81" xr:uid="{00000000-0005-0000-0000-00005B000000}"/>
    <cellStyle name="Normal_Monthly_2" xfId="82" xr:uid="{00000000-0005-0000-0000-00005C000000}"/>
    <cellStyle name="Normal_National" xfId="83" xr:uid="{00000000-0005-0000-0000-00005D000000}"/>
    <cellStyle name="Note" xfId="84" builtinId="10" customBuiltin="1"/>
    <cellStyle name="Output" xfId="85" builtinId="21" customBuiltin="1"/>
    <cellStyle name="Percent" xfId="86" builtinId="5"/>
    <cellStyle name="Percent 2" xfId="87" xr:uid="{00000000-0005-0000-0000-000061000000}"/>
    <cellStyle name="Percent 2 2" xfId="88" xr:uid="{00000000-0005-0000-0000-000062000000}"/>
    <cellStyle name="Percent 3" xfId="89" xr:uid="{00000000-0005-0000-0000-000063000000}"/>
    <cellStyle name="table heading 3" xfId="93" xr:uid="{00000000-0005-0000-0000-000064000000}"/>
    <cellStyle name="Title" xfId="90" builtinId="15" customBuiltin="1"/>
    <cellStyle name="Total" xfId="91" builtinId="25" customBuiltin="1"/>
    <cellStyle name="Warning Text" xfId="92" builtinId="11" customBuiltin="1"/>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DCF0DD"/>
      <rgbColor rgb="00FFFF99"/>
      <rgbColor rgb="00A6CAF0"/>
      <rgbColor rgb="00CC9CCC"/>
      <rgbColor rgb="00FFFFCC"/>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F4350"/>
      <color rgb="FF0090D4"/>
      <color rgb="FF61BAE8"/>
      <color rgb="FFBBDDF5"/>
      <color rgb="FFDFE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7.png"/></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chemeClr val="tx1"/>
                </a:solidFill>
                <a:latin typeface="Arial"/>
                <a:ea typeface="Arial"/>
                <a:cs typeface="Arial"/>
              </a:defRPr>
            </a:pPr>
            <a:r>
              <a:rPr lang="en-GB" sz="1400" b="1">
                <a:solidFill>
                  <a:schemeClr val="tx1"/>
                </a:solidFill>
              </a:rPr>
              <a:t>Margins over purchased feed costs</a:t>
            </a:r>
          </a:p>
        </c:rich>
      </c:tx>
      <c:overlay val="0"/>
      <c:spPr>
        <a:noFill/>
        <a:ln w="25400">
          <a:noFill/>
        </a:ln>
      </c:spPr>
    </c:title>
    <c:autoTitleDeleted val="0"/>
    <c:plotArea>
      <c:layout>
        <c:manualLayout>
          <c:layoutTarget val="inner"/>
          <c:xMode val="edge"/>
          <c:yMode val="edge"/>
          <c:x val="8.6254166666666673E-2"/>
          <c:y val="0.13367553320262868"/>
          <c:w val="0.82553179012345679"/>
          <c:h val="0.68971885369335062"/>
        </c:manualLayout>
      </c:layout>
      <c:lineChart>
        <c:grouping val="standard"/>
        <c:varyColors val="0"/>
        <c:ser>
          <c:idx val="0"/>
          <c:order val="0"/>
          <c:tx>
            <c:strRef>
              <c:f>'Monthly averages'!$B$40</c:f>
              <c:strCache>
                <c:ptCount val="1"/>
                <c:pt idx="0">
                  <c:v>MOPF per litre</c:v>
                </c:pt>
              </c:strCache>
            </c:strRef>
          </c:tx>
          <c:spPr>
            <a:ln w="28575" cap="rnd">
              <a:solidFill>
                <a:schemeClr val="accent1"/>
              </a:solidFill>
              <a:round/>
            </a:ln>
            <a:effectLst/>
          </c:spPr>
          <c:marker>
            <c:symbol val="none"/>
          </c:marker>
          <c:cat>
            <c:numRef>
              <c:f>'Monthly averages'!$E$8:$II$8</c:f>
              <c:numCache>
                <c:formatCode>mmm\-yy</c:formatCode>
                <c:ptCount val="239"/>
                <c:pt idx="0">
                  <c:v>38047</c:v>
                </c:pt>
                <c:pt idx="1">
                  <c:v>38078</c:v>
                </c:pt>
                <c:pt idx="2">
                  <c:v>38108</c:v>
                </c:pt>
                <c:pt idx="3">
                  <c:v>38139</c:v>
                </c:pt>
                <c:pt idx="4">
                  <c:v>38169</c:v>
                </c:pt>
                <c:pt idx="5">
                  <c:v>38200</c:v>
                </c:pt>
                <c:pt idx="6">
                  <c:v>38231</c:v>
                </c:pt>
                <c:pt idx="7">
                  <c:v>38261</c:v>
                </c:pt>
                <c:pt idx="8">
                  <c:v>38292</c:v>
                </c:pt>
                <c:pt idx="9">
                  <c:v>38322</c:v>
                </c:pt>
                <c:pt idx="10">
                  <c:v>38353</c:v>
                </c:pt>
                <c:pt idx="11">
                  <c:v>38384</c:v>
                </c:pt>
                <c:pt idx="12">
                  <c:v>38412</c:v>
                </c:pt>
                <c:pt idx="13">
                  <c:v>38443</c:v>
                </c:pt>
                <c:pt idx="14">
                  <c:v>38473</c:v>
                </c:pt>
                <c:pt idx="15">
                  <c:v>38504</c:v>
                </c:pt>
                <c:pt idx="16">
                  <c:v>38534</c:v>
                </c:pt>
                <c:pt idx="17">
                  <c:v>38565</c:v>
                </c:pt>
                <c:pt idx="18">
                  <c:v>38596</c:v>
                </c:pt>
                <c:pt idx="19">
                  <c:v>38626</c:v>
                </c:pt>
                <c:pt idx="20">
                  <c:v>38657</c:v>
                </c:pt>
                <c:pt idx="21">
                  <c:v>38687</c:v>
                </c:pt>
                <c:pt idx="22">
                  <c:v>38718</c:v>
                </c:pt>
                <c:pt idx="23">
                  <c:v>38749</c:v>
                </c:pt>
                <c:pt idx="24">
                  <c:v>38777</c:v>
                </c:pt>
                <c:pt idx="25">
                  <c:v>38808</c:v>
                </c:pt>
                <c:pt idx="26">
                  <c:v>38838</c:v>
                </c:pt>
                <c:pt idx="27">
                  <c:v>38869</c:v>
                </c:pt>
                <c:pt idx="28">
                  <c:v>38899</c:v>
                </c:pt>
                <c:pt idx="29">
                  <c:v>38930</c:v>
                </c:pt>
                <c:pt idx="30">
                  <c:v>38961</c:v>
                </c:pt>
                <c:pt idx="31">
                  <c:v>38991</c:v>
                </c:pt>
                <c:pt idx="32">
                  <c:v>39022</c:v>
                </c:pt>
                <c:pt idx="33">
                  <c:v>39052</c:v>
                </c:pt>
                <c:pt idx="34">
                  <c:v>39083</c:v>
                </c:pt>
                <c:pt idx="35">
                  <c:v>39114</c:v>
                </c:pt>
                <c:pt idx="36">
                  <c:v>39142</c:v>
                </c:pt>
                <c:pt idx="37">
                  <c:v>39173</c:v>
                </c:pt>
                <c:pt idx="38">
                  <c:v>39203</c:v>
                </c:pt>
                <c:pt idx="39">
                  <c:v>39234</c:v>
                </c:pt>
                <c:pt idx="40">
                  <c:v>39264</c:v>
                </c:pt>
                <c:pt idx="41">
                  <c:v>39295</c:v>
                </c:pt>
                <c:pt idx="42">
                  <c:v>39326</c:v>
                </c:pt>
                <c:pt idx="43">
                  <c:v>39356</c:v>
                </c:pt>
                <c:pt idx="44">
                  <c:v>39387</c:v>
                </c:pt>
                <c:pt idx="45">
                  <c:v>39417</c:v>
                </c:pt>
                <c:pt idx="46">
                  <c:v>39448</c:v>
                </c:pt>
                <c:pt idx="47">
                  <c:v>39479</c:v>
                </c:pt>
                <c:pt idx="48">
                  <c:v>39508</c:v>
                </c:pt>
                <c:pt idx="49">
                  <c:v>39539</c:v>
                </c:pt>
                <c:pt idx="50">
                  <c:v>39569</c:v>
                </c:pt>
                <c:pt idx="51">
                  <c:v>39600</c:v>
                </c:pt>
                <c:pt idx="52">
                  <c:v>39630</c:v>
                </c:pt>
                <c:pt idx="53">
                  <c:v>39661</c:v>
                </c:pt>
                <c:pt idx="54">
                  <c:v>39692</c:v>
                </c:pt>
                <c:pt idx="55">
                  <c:v>39722</c:v>
                </c:pt>
                <c:pt idx="56">
                  <c:v>39753</c:v>
                </c:pt>
                <c:pt idx="57">
                  <c:v>39783</c:v>
                </c:pt>
                <c:pt idx="58">
                  <c:v>39814</c:v>
                </c:pt>
                <c:pt idx="59">
                  <c:v>39845</c:v>
                </c:pt>
                <c:pt idx="60">
                  <c:v>39873</c:v>
                </c:pt>
                <c:pt idx="61">
                  <c:v>39904</c:v>
                </c:pt>
                <c:pt idx="62">
                  <c:v>39934</c:v>
                </c:pt>
                <c:pt idx="63">
                  <c:v>39965</c:v>
                </c:pt>
                <c:pt idx="64">
                  <c:v>39995</c:v>
                </c:pt>
                <c:pt idx="65">
                  <c:v>40026</c:v>
                </c:pt>
                <c:pt idx="66">
                  <c:v>40057</c:v>
                </c:pt>
                <c:pt idx="67">
                  <c:v>40087</c:v>
                </c:pt>
                <c:pt idx="68">
                  <c:v>40118</c:v>
                </c:pt>
                <c:pt idx="69">
                  <c:v>40148</c:v>
                </c:pt>
                <c:pt idx="70">
                  <c:v>40179</c:v>
                </c:pt>
                <c:pt idx="71">
                  <c:v>40210</c:v>
                </c:pt>
                <c:pt idx="72">
                  <c:v>40238</c:v>
                </c:pt>
                <c:pt idx="73">
                  <c:v>40269</c:v>
                </c:pt>
                <c:pt idx="74">
                  <c:v>40299</c:v>
                </c:pt>
                <c:pt idx="75">
                  <c:v>40330</c:v>
                </c:pt>
                <c:pt idx="76">
                  <c:v>40360</c:v>
                </c:pt>
                <c:pt idx="77">
                  <c:v>40391</c:v>
                </c:pt>
                <c:pt idx="78">
                  <c:v>40422</c:v>
                </c:pt>
                <c:pt idx="79">
                  <c:v>40452</c:v>
                </c:pt>
                <c:pt idx="80">
                  <c:v>40483</c:v>
                </c:pt>
                <c:pt idx="81">
                  <c:v>40513</c:v>
                </c:pt>
                <c:pt idx="82">
                  <c:v>40544</c:v>
                </c:pt>
                <c:pt idx="83">
                  <c:v>40575</c:v>
                </c:pt>
                <c:pt idx="84">
                  <c:v>40603</c:v>
                </c:pt>
                <c:pt idx="85">
                  <c:v>40634</c:v>
                </c:pt>
                <c:pt idx="86">
                  <c:v>40664</c:v>
                </c:pt>
                <c:pt idx="87">
                  <c:v>40695</c:v>
                </c:pt>
                <c:pt idx="88">
                  <c:v>40725</c:v>
                </c:pt>
                <c:pt idx="89">
                  <c:v>40756</c:v>
                </c:pt>
                <c:pt idx="90">
                  <c:v>40787</c:v>
                </c:pt>
                <c:pt idx="91">
                  <c:v>40817</c:v>
                </c:pt>
                <c:pt idx="92">
                  <c:v>40848</c:v>
                </c:pt>
                <c:pt idx="93">
                  <c:v>40878</c:v>
                </c:pt>
                <c:pt idx="94">
                  <c:v>40909</c:v>
                </c:pt>
                <c:pt idx="95">
                  <c:v>40940</c:v>
                </c:pt>
                <c:pt idx="96">
                  <c:v>40969</c:v>
                </c:pt>
                <c:pt idx="97">
                  <c:v>41000</c:v>
                </c:pt>
                <c:pt idx="98">
                  <c:v>41030</c:v>
                </c:pt>
                <c:pt idx="99">
                  <c:v>41061</c:v>
                </c:pt>
                <c:pt idx="100">
                  <c:v>41091</c:v>
                </c:pt>
                <c:pt idx="101">
                  <c:v>41122</c:v>
                </c:pt>
                <c:pt idx="102">
                  <c:v>41153</c:v>
                </c:pt>
                <c:pt idx="103">
                  <c:v>41183</c:v>
                </c:pt>
                <c:pt idx="104">
                  <c:v>41214</c:v>
                </c:pt>
                <c:pt idx="105">
                  <c:v>41244</c:v>
                </c:pt>
                <c:pt idx="106">
                  <c:v>41275</c:v>
                </c:pt>
                <c:pt idx="107">
                  <c:v>41306</c:v>
                </c:pt>
                <c:pt idx="108">
                  <c:v>41334</c:v>
                </c:pt>
                <c:pt idx="109">
                  <c:v>41365</c:v>
                </c:pt>
                <c:pt idx="110">
                  <c:v>41395</c:v>
                </c:pt>
                <c:pt idx="111">
                  <c:v>41426</c:v>
                </c:pt>
                <c:pt idx="112">
                  <c:v>41456</c:v>
                </c:pt>
                <c:pt idx="113">
                  <c:v>41487</c:v>
                </c:pt>
                <c:pt idx="114">
                  <c:v>41518</c:v>
                </c:pt>
                <c:pt idx="115">
                  <c:v>41548</c:v>
                </c:pt>
                <c:pt idx="116">
                  <c:v>41579</c:v>
                </c:pt>
                <c:pt idx="117">
                  <c:v>41609</c:v>
                </c:pt>
                <c:pt idx="118">
                  <c:v>41640</c:v>
                </c:pt>
                <c:pt idx="119">
                  <c:v>41671</c:v>
                </c:pt>
                <c:pt idx="120">
                  <c:v>41699</c:v>
                </c:pt>
                <c:pt idx="121">
                  <c:v>41730</c:v>
                </c:pt>
                <c:pt idx="122">
                  <c:v>41760</c:v>
                </c:pt>
                <c:pt idx="123">
                  <c:v>41791</c:v>
                </c:pt>
                <c:pt idx="124">
                  <c:v>41821</c:v>
                </c:pt>
                <c:pt idx="125">
                  <c:v>41852</c:v>
                </c:pt>
                <c:pt idx="126">
                  <c:v>41883</c:v>
                </c:pt>
                <c:pt idx="127">
                  <c:v>41913</c:v>
                </c:pt>
                <c:pt idx="128">
                  <c:v>41944</c:v>
                </c:pt>
                <c:pt idx="129">
                  <c:v>41974</c:v>
                </c:pt>
                <c:pt idx="130">
                  <c:v>42005</c:v>
                </c:pt>
                <c:pt idx="131">
                  <c:v>42036</c:v>
                </c:pt>
                <c:pt idx="132">
                  <c:v>42064</c:v>
                </c:pt>
                <c:pt idx="133">
                  <c:v>42095</c:v>
                </c:pt>
                <c:pt idx="134">
                  <c:v>42125</c:v>
                </c:pt>
                <c:pt idx="135">
                  <c:v>42156</c:v>
                </c:pt>
                <c:pt idx="136">
                  <c:v>42186</c:v>
                </c:pt>
                <c:pt idx="137">
                  <c:v>42217</c:v>
                </c:pt>
                <c:pt idx="138">
                  <c:v>42248</c:v>
                </c:pt>
                <c:pt idx="139">
                  <c:v>42278</c:v>
                </c:pt>
                <c:pt idx="140">
                  <c:v>42309</c:v>
                </c:pt>
                <c:pt idx="141">
                  <c:v>42339</c:v>
                </c:pt>
                <c:pt idx="142">
                  <c:v>42370</c:v>
                </c:pt>
                <c:pt idx="143">
                  <c:v>42401</c:v>
                </c:pt>
                <c:pt idx="144">
                  <c:v>42430</c:v>
                </c:pt>
                <c:pt idx="145">
                  <c:v>42461</c:v>
                </c:pt>
                <c:pt idx="146">
                  <c:v>42491</c:v>
                </c:pt>
                <c:pt idx="147">
                  <c:v>42522</c:v>
                </c:pt>
                <c:pt idx="148">
                  <c:v>42552</c:v>
                </c:pt>
                <c:pt idx="149">
                  <c:v>42583</c:v>
                </c:pt>
                <c:pt idx="150">
                  <c:v>42614</c:v>
                </c:pt>
                <c:pt idx="151">
                  <c:v>42644</c:v>
                </c:pt>
                <c:pt idx="152">
                  <c:v>42675</c:v>
                </c:pt>
                <c:pt idx="153">
                  <c:v>42705</c:v>
                </c:pt>
                <c:pt idx="154">
                  <c:v>42736</c:v>
                </c:pt>
                <c:pt idx="155">
                  <c:v>42767</c:v>
                </c:pt>
                <c:pt idx="156">
                  <c:v>42795</c:v>
                </c:pt>
                <c:pt idx="157">
                  <c:v>42826</c:v>
                </c:pt>
                <c:pt idx="158">
                  <c:v>42856</c:v>
                </c:pt>
                <c:pt idx="159">
                  <c:v>42887</c:v>
                </c:pt>
                <c:pt idx="160">
                  <c:v>42917</c:v>
                </c:pt>
                <c:pt idx="161">
                  <c:v>42948</c:v>
                </c:pt>
                <c:pt idx="162">
                  <c:v>42979</c:v>
                </c:pt>
                <c:pt idx="163">
                  <c:v>43009</c:v>
                </c:pt>
                <c:pt idx="164">
                  <c:v>43040</c:v>
                </c:pt>
                <c:pt idx="165">
                  <c:v>43070</c:v>
                </c:pt>
                <c:pt idx="166">
                  <c:v>43101</c:v>
                </c:pt>
                <c:pt idx="167">
                  <c:v>43132</c:v>
                </c:pt>
                <c:pt idx="168">
                  <c:v>43160</c:v>
                </c:pt>
                <c:pt idx="169">
                  <c:v>43191</c:v>
                </c:pt>
                <c:pt idx="170">
                  <c:v>43221</c:v>
                </c:pt>
                <c:pt idx="171">
                  <c:v>43252</c:v>
                </c:pt>
                <c:pt idx="172">
                  <c:v>43282</c:v>
                </c:pt>
                <c:pt idx="173">
                  <c:v>43313</c:v>
                </c:pt>
                <c:pt idx="174">
                  <c:v>43344</c:v>
                </c:pt>
                <c:pt idx="175">
                  <c:v>43374</c:v>
                </c:pt>
                <c:pt idx="176">
                  <c:v>43405</c:v>
                </c:pt>
                <c:pt idx="177">
                  <c:v>43435</c:v>
                </c:pt>
                <c:pt idx="178">
                  <c:v>43466</c:v>
                </c:pt>
                <c:pt idx="179">
                  <c:v>43497</c:v>
                </c:pt>
                <c:pt idx="180">
                  <c:v>43525</c:v>
                </c:pt>
                <c:pt idx="181">
                  <c:v>43556</c:v>
                </c:pt>
                <c:pt idx="182">
                  <c:v>43586</c:v>
                </c:pt>
                <c:pt idx="183">
                  <c:v>43617</c:v>
                </c:pt>
                <c:pt idx="184">
                  <c:v>43647</c:v>
                </c:pt>
                <c:pt idx="185">
                  <c:v>43678</c:v>
                </c:pt>
                <c:pt idx="186">
                  <c:v>43709</c:v>
                </c:pt>
                <c:pt idx="187">
                  <c:v>43739</c:v>
                </c:pt>
                <c:pt idx="188">
                  <c:v>43770</c:v>
                </c:pt>
                <c:pt idx="189">
                  <c:v>43800</c:v>
                </c:pt>
                <c:pt idx="190">
                  <c:v>43831</c:v>
                </c:pt>
                <c:pt idx="191">
                  <c:v>43862</c:v>
                </c:pt>
                <c:pt idx="192">
                  <c:v>43891</c:v>
                </c:pt>
                <c:pt idx="193">
                  <c:v>43922</c:v>
                </c:pt>
                <c:pt idx="194">
                  <c:v>43952</c:v>
                </c:pt>
                <c:pt idx="195">
                  <c:v>43983</c:v>
                </c:pt>
                <c:pt idx="196">
                  <c:v>44013</c:v>
                </c:pt>
                <c:pt idx="197">
                  <c:v>44044</c:v>
                </c:pt>
                <c:pt idx="198">
                  <c:v>44075</c:v>
                </c:pt>
                <c:pt idx="199">
                  <c:v>44105</c:v>
                </c:pt>
                <c:pt idx="200">
                  <c:v>44136</c:v>
                </c:pt>
                <c:pt idx="201">
                  <c:v>44166</c:v>
                </c:pt>
                <c:pt idx="202">
                  <c:v>44197</c:v>
                </c:pt>
                <c:pt idx="203">
                  <c:v>44228</c:v>
                </c:pt>
                <c:pt idx="204">
                  <c:v>44256</c:v>
                </c:pt>
                <c:pt idx="205">
                  <c:v>44287</c:v>
                </c:pt>
                <c:pt idx="206">
                  <c:v>44317</c:v>
                </c:pt>
                <c:pt idx="207">
                  <c:v>44348</c:v>
                </c:pt>
                <c:pt idx="208">
                  <c:v>44378</c:v>
                </c:pt>
                <c:pt idx="209">
                  <c:v>44409</c:v>
                </c:pt>
                <c:pt idx="210">
                  <c:v>44440</c:v>
                </c:pt>
                <c:pt idx="211">
                  <c:v>44470</c:v>
                </c:pt>
                <c:pt idx="212">
                  <c:v>44501</c:v>
                </c:pt>
                <c:pt idx="213">
                  <c:v>44531</c:v>
                </c:pt>
                <c:pt idx="214">
                  <c:v>44562</c:v>
                </c:pt>
                <c:pt idx="215">
                  <c:v>44593</c:v>
                </c:pt>
                <c:pt idx="216">
                  <c:v>44621</c:v>
                </c:pt>
                <c:pt idx="217">
                  <c:v>44652</c:v>
                </c:pt>
                <c:pt idx="218">
                  <c:v>44682</c:v>
                </c:pt>
                <c:pt idx="219">
                  <c:v>44713</c:v>
                </c:pt>
                <c:pt idx="220">
                  <c:v>44743</c:v>
                </c:pt>
                <c:pt idx="221">
                  <c:v>44774</c:v>
                </c:pt>
                <c:pt idx="222">
                  <c:v>44805</c:v>
                </c:pt>
                <c:pt idx="223">
                  <c:v>44835</c:v>
                </c:pt>
                <c:pt idx="224">
                  <c:v>44866</c:v>
                </c:pt>
                <c:pt idx="225">
                  <c:v>44896</c:v>
                </c:pt>
                <c:pt idx="226">
                  <c:v>44927</c:v>
                </c:pt>
                <c:pt idx="227">
                  <c:v>44958</c:v>
                </c:pt>
                <c:pt idx="228">
                  <c:v>44986</c:v>
                </c:pt>
                <c:pt idx="229">
                  <c:v>45017</c:v>
                </c:pt>
                <c:pt idx="230">
                  <c:v>45047</c:v>
                </c:pt>
                <c:pt idx="231">
                  <c:v>45078</c:v>
                </c:pt>
                <c:pt idx="232">
                  <c:v>45108</c:v>
                </c:pt>
                <c:pt idx="233">
                  <c:v>45139</c:v>
                </c:pt>
                <c:pt idx="234">
                  <c:v>45170</c:v>
                </c:pt>
                <c:pt idx="235">
                  <c:v>45200</c:v>
                </c:pt>
              </c:numCache>
            </c:numRef>
          </c:cat>
          <c:val>
            <c:numRef>
              <c:f>'Monthly averages'!$E$40:$II$40</c:f>
              <c:numCache>
                <c:formatCode>0.00</c:formatCode>
                <c:ptCount val="239"/>
                <c:pt idx="0">
                  <c:v>14.353836552673826</c:v>
                </c:pt>
                <c:pt idx="1">
                  <c:v>14.320624598336435</c:v>
                </c:pt>
                <c:pt idx="2">
                  <c:v>14.045013701377998</c:v>
                </c:pt>
                <c:pt idx="3">
                  <c:v>14.450436891121571</c:v>
                </c:pt>
                <c:pt idx="4">
                  <c:v>15.413493526057195</c:v>
                </c:pt>
                <c:pt idx="5">
                  <c:v>15.772077911792554</c:v>
                </c:pt>
                <c:pt idx="6">
                  <c:v>15.940390434288091</c:v>
                </c:pt>
                <c:pt idx="7">
                  <c:v>15.621810192669134</c:v>
                </c:pt>
                <c:pt idx="8">
                  <c:v>15.346932203397357</c:v>
                </c:pt>
                <c:pt idx="9">
                  <c:v>14.839096183734998</c:v>
                </c:pt>
                <c:pt idx="10">
                  <c:v>14.477941718188855</c:v>
                </c:pt>
                <c:pt idx="11">
                  <c:v>14.366223784161841</c:v>
                </c:pt>
                <c:pt idx="12">
                  <c:v>14.295796741132305</c:v>
                </c:pt>
                <c:pt idx="13">
                  <c:v>14.103083691194101</c:v>
                </c:pt>
                <c:pt idx="14">
                  <c:v>14.456428664269763</c:v>
                </c:pt>
                <c:pt idx="15">
                  <c:v>14.598247527063995</c:v>
                </c:pt>
                <c:pt idx="16">
                  <c:v>15.399621132905059</c:v>
                </c:pt>
                <c:pt idx="17">
                  <c:v>15.764331278590618</c:v>
                </c:pt>
                <c:pt idx="18">
                  <c:v>15.854678531510272</c:v>
                </c:pt>
                <c:pt idx="19">
                  <c:v>15.619289726632374</c:v>
                </c:pt>
                <c:pt idx="20">
                  <c:v>15.281420382102917</c:v>
                </c:pt>
                <c:pt idx="21">
                  <c:v>14.974424653225929</c:v>
                </c:pt>
                <c:pt idx="22">
                  <c:v>14.520547630916553</c:v>
                </c:pt>
                <c:pt idx="23">
                  <c:v>14.173177746811566</c:v>
                </c:pt>
                <c:pt idx="24">
                  <c:v>13.867970414894728</c:v>
                </c:pt>
                <c:pt idx="25">
                  <c:v>13.745679390332457</c:v>
                </c:pt>
                <c:pt idx="26">
                  <c:v>14.15654765369867</c:v>
                </c:pt>
                <c:pt idx="27">
                  <c:v>13.941302682986301</c:v>
                </c:pt>
                <c:pt idx="28">
                  <c:v>14.161062003342884</c:v>
                </c:pt>
                <c:pt idx="29">
                  <c:v>14.04906037808388</c:v>
                </c:pt>
                <c:pt idx="30">
                  <c:v>14.401482089835262</c:v>
                </c:pt>
                <c:pt idx="31">
                  <c:v>14.226075224063678</c:v>
                </c:pt>
                <c:pt idx="32">
                  <c:v>13.978652889074935</c:v>
                </c:pt>
                <c:pt idx="33">
                  <c:v>13.928275414992077</c:v>
                </c:pt>
                <c:pt idx="34">
                  <c:v>13.481475895938658</c:v>
                </c:pt>
                <c:pt idx="35">
                  <c:v>13.316965697248168</c:v>
                </c:pt>
                <c:pt idx="36">
                  <c:v>12.732769767775896</c:v>
                </c:pt>
                <c:pt idx="37">
                  <c:v>13.683357451261147</c:v>
                </c:pt>
                <c:pt idx="38">
                  <c:v>14.253792321975013</c:v>
                </c:pt>
                <c:pt idx="39">
                  <c:v>14.568177339442629</c:v>
                </c:pt>
                <c:pt idx="40">
                  <c:v>15.259273176776441</c:v>
                </c:pt>
                <c:pt idx="41">
                  <c:v>15.825782044867148</c:v>
                </c:pt>
                <c:pt idx="42">
                  <c:v>17.528297644268044</c:v>
                </c:pt>
                <c:pt idx="43">
                  <c:v>20.3946817295393</c:v>
                </c:pt>
                <c:pt idx="44">
                  <c:v>20.507433033248123</c:v>
                </c:pt>
                <c:pt idx="45">
                  <c:v>20.060038944249577</c:v>
                </c:pt>
                <c:pt idx="46">
                  <c:v>19.591766987587881</c:v>
                </c:pt>
                <c:pt idx="47">
                  <c:v>19.382060127018974</c:v>
                </c:pt>
                <c:pt idx="48">
                  <c:v>19.199518766978144</c:v>
                </c:pt>
                <c:pt idx="49">
                  <c:v>19.208708009866456</c:v>
                </c:pt>
                <c:pt idx="50">
                  <c:v>19.5145796384165</c:v>
                </c:pt>
                <c:pt idx="51">
                  <c:v>19.825222524298681</c:v>
                </c:pt>
                <c:pt idx="52">
                  <c:v>20.002478031906968</c:v>
                </c:pt>
                <c:pt idx="53">
                  <c:v>20.076153236312017</c:v>
                </c:pt>
                <c:pt idx="54">
                  <c:v>19.816119733751606</c:v>
                </c:pt>
                <c:pt idx="55">
                  <c:v>20.012676808550111</c:v>
                </c:pt>
                <c:pt idx="56">
                  <c:v>19.704534069124843</c:v>
                </c:pt>
                <c:pt idx="57">
                  <c:v>18.987905058235597</c:v>
                </c:pt>
                <c:pt idx="58">
                  <c:v>18.595129201172636</c:v>
                </c:pt>
                <c:pt idx="59">
                  <c:v>17.384887040254409</c:v>
                </c:pt>
                <c:pt idx="60">
                  <c:v>17.377707971429835</c:v>
                </c:pt>
                <c:pt idx="61">
                  <c:v>17.394142993137191</c:v>
                </c:pt>
                <c:pt idx="62">
                  <c:v>17.799079180677523</c:v>
                </c:pt>
                <c:pt idx="63">
                  <c:v>17.436445853240922</c:v>
                </c:pt>
                <c:pt idx="64">
                  <c:v>18.142173504015872</c:v>
                </c:pt>
                <c:pt idx="65">
                  <c:v>18.135539882955758</c:v>
                </c:pt>
                <c:pt idx="66">
                  <c:v>18.264151021730346</c:v>
                </c:pt>
                <c:pt idx="67">
                  <c:v>18.279347232243985</c:v>
                </c:pt>
                <c:pt idx="68">
                  <c:v>18.414396457574124</c:v>
                </c:pt>
                <c:pt idx="69">
                  <c:v>18.001963170381146</c:v>
                </c:pt>
                <c:pt idx="70">
                  <c:v>17.987700951929309</c:v>
                </c:pt>
                <c:pt idx="71">
                  <c:v>17.430548487384186</c:v>
                </c:pt>
                <c:pt idx="72">
                  <c:v>17.736487478664117</c:v>
                </c:pt>
                <c:pt idx="73">
                  <c:v>18.000845734105138</c:v>
                </c:pt>
                <c:pt idx="74">
                  <c:v>19.221963804956506</c:v>
                </c:pt>
                <c:pt idx="75">
                  <c:v>19.212466918564854</c:v>
                </c:pt>
                <c:pt idx="76">
                  <c:v>19.438178971664716</c:v>
                </c:pt>
                <c:pt idx="77">
                  <c:v>19.61</c:v>
                </c:pt>
                <c:pt idx="78">
                  <c:v>19.256</c:v>
                </c:pt>
                <c:pt idx="79">
                  <c:v>19.332999999999998</c:v>
                </c:pt>
                <c:pt idx="80">
                  <c:v>19.18</c:v>
                </c:pt>
                <c:pt idx="81">
                  <c:v>18.6493311999802</c:v>
                </c:pt>
                <c:pt idx="82">
                  <c:v>18.5147450208488</c:v>
                </c:pt>
                <c:pt idx="83">
                  <c:v>18.778571486130101</c:v>
                </c:pt>
                <c:pt idx="84">
                  <c:v>19.6193361155362</c:v>
                </c:pt>
                <c:pt idx="85">
                  <c:v>20.346685921077</c:v>
                </c:pt>
                <c:pt idx="86">
                  <c:v>20.6901510413411</c:v>
                </c:pt>
                <c:pt idx="87">
                  <c:v>20.508314386790499</c:v>
                </c:pt>
                <c:pt idx="88">
                  <c:v>21.099379285458749</c:v>
                </c:pt>
                <c:pt idx="89">
                  <c:v>21.009489367377999</c:v>
                </c:pt>
                <c:pt idx="90">
                  <c:v>20.896334064706998</c:v>
                </c:pt>
                <c:pt idx="91">
                  <c:v>21.454474252909201</c:v>
                </c:pt>
                <c:pt idx="92">
                  <c:v>21.212201827906501</c:v>
                </c:pt>
                <c:pt idx="93">
                  <c:v>21.210755113220898</c:v>
                </c:pt>
                <c:pt idx="94">
                  <c:v>21.299792095195802</c:v>
                </c:pt>
                <c:pt idx="95">
                  <c:v>20.821383730005302</c:v>
                </c:pt>
                <c:pt idx="96">
                  <c:v>20.830751683815699</c:v>
                </c:pt>
                <c:pt idx="97">
                  <c:v>20.644368983064702</c:v>
                </c:pt>
                <c:pt idx="98">
                  <c:v>20.477526429446399</c:v>
                </c:pt>
                <c:pt idx="99">
                  <c:v>19.7023884540599</c:v>
                </c:pt>
                <c:pt idx="100">
                  <c:v>19.598214680619499</c:v>
                </c:pt>
                <c:pt idx="101">
                  <c:v>19.817630250395201</c:v>
                </c:pt>
                <c:pt idx="102">
                  <c:v>19.1706652328498</c:v>
                </c:pt>
                <c:pt idx="103">
                  <c:v>20.045189613556602</c:v>
                </c:pt>
                <c:pt idx="104">
                  <c:v>19.971411227851</c:v>
                </c:pt>
                <c:pt idx="105">
                  <c:v>20.313864198996001</c:v>
                </c:pt>
                <c:pt idx="106">
                  <c:v>20.336985478410099</c:v>
                </c:pt>
                <c:pt idx="107">
                  <c:v>20.015431493006201</c:v>
                </c:pt>
                <c:pt idx="108">
                  <c:v>19.974409899900401</c:v>
                </c:pt>
                <c:pt idx="109">
                  <c:v>20.705630342925499</c:v>
                </c:pt>
                <c:pt idx="110">
                  <c:v>22.0310111772787</c:v>
                </c:pt>
                <c:pt idx="111">
                  <c:v>23.683955814017601</c:v>
                </c:pt>
                <c:pt idx="112">
                  <c:v>23.8022656149877</c:v>
                </c:pt>
                <c:pt idx="113">
                  <c:v>24.361126813088301</c:v>
                </c:pt>
                <c:pt idx="114">
                  <c:v>24.2058049080734</c:v>
                </c:pt>
                <c:pt idx="115">
                  <c:v>24.390718557639001</c:v>
                </c:pt>
                <c:pt idx="116">
                  <c:v>24.804292562421299</c:v>
                </c:pt>
                <c:pt idx="117">
                  <c:v>24.775273396368998</c:v>
                </c:pt>
                <c:pt idx="118">
                  <c:v>24.747723545029</c:v>
                </c:pt>
                <c:pt idx="119">
                  <c:v>24.718176712264</c:v>
                </c:pt>
                <c:pt idx="120">
                  <c:v>24.9011769157492</c:v>
                </c:pt>
                <c:pt idx="121">
                  <c:v>25.319921670483399</c:v>
                </c:pt>
                <c:pt idx="122">
                  <c:v>25.240603805625401</c:v>
                </c:pt>
                <c:pt idx="123">
                  <c:v>24.282296069439202</c:v>
                </c:pt>
                <c:pt idx="124">
                  <c:v>24.346386314973198</c:v>
                </c:pt>
                <c:pt idx="125">
                  <c:v>23.407092084255201</c:v>
                </c:pt>
                <c:pt idx="126">
                  <c:v>22.935141116056599</c:v>
                </c:pt>
                <c:pt idx="127">
                  <c:v>21.581924497687801</c:v>
                </c:pt>
                <c:pt idx="128">
                  <c:v>20.1808064300998</c:v>
                </c:pt>
                <c:pt idx="129">
                  <c:v>19.179796819772001</c:v>
                </c:pt>
                <c:pt idx="130">
                  <c:v>18.3335580291042</c:v>
                </c:pt>
                <c:pt idx="131">
                  <c:v>18.2194881046311</c:v>
                </c:pt>
                <c:pt idx="132">
                  <c:v>17.610302288867999</c:v>
                </c:pt>
                <c:pt idx="133">
                  <c:v>17.731733952440798</c:v>
                </c:pt>
                <c:pt idx="134">
                  <c:v>18.112880733306699</c:v>
                </c:pt>
                <c:pt idx="135">
                  <c:v>17.858428323314499</c:v>
                </c:pt>
                <c:pt idx="136">
                  <c:v>17.8097665353034</c:v>
                </c:pt>
                <c:pt idx="137">
                  <c:v>17.473402774111602</c:v>
                </c:pt>
                <c:pt idx="138">
                  <c:v>17.1537230584924</c:v>
                </c:pt>
                <c:pt idx="139">
                  <c:v>17.585175029601199</c:v>
                </c:pt>
                <c:pt idx="140">
                  <c:v>17.558485556474299</c:v>
                </c:pt>
                <c:pt idx="141">
                  <c:v>16.704257648138</c:v>
                </c:pt>
                <c:pt idx="142">
                  <c:v>15.993119664839201</c:v>
                </c:pt>
                <c:pt idx="143">
                  <c:v>15.9973584715546</c:v>
                </c:pt>
                <c:pt idx="144">
                  <c:v>15.8237514937946</c:v>
                </c:pt>
                <c:pt idx="145">
                  <c:v>15.5127134779333</c:v>
                </c:pt>
                <c:pt idx="146">
                  <c:v>16.191491226606299</c:v>
                </c:pt>
                <c:pt idx="147">
                  <c:v>15.473582130000301</c:v>
                </c:pt>
                <c:pt idx="148">
                  <c:v>15.4650385034075</c:v>
                </c:pt>
                <c:pt idx="149">
                  <c:v>16.7030316350437</c:v>
                </c:pt>
                <c:pt idx="150">
                  <c:v>16.231545762467899</c:v>
                </c:pt>
                <c:pt idx="151">
                  <c:v>17.254867356232602</c:v>
                </c:pt>
                <c:pt idx="152">
                  <c:v>17.772364039200401</c:v>
                </c:pt>
                <c:pt idx="153">
                  <c:v>18.4628958024689</c:v>
                </c:pt>
                <c:pt idx="154">
                  <c:v>19.419672971383172</c:v>
                </c:pt>
                <c:pt idx="155">
                  <c:v>19.300166697727679</c:v>
                </c:pt>
                <c:pt idx="156">
                  <c:v>19.6103873555947</c:v>
                </c:pt>
                <c:pt idx="157">
                  <c:v>20.6179169306319</c:v>
                </c:pt>
                <c:pt idx="158">
                  <c:v>21.226606150537098</c:v>
                </c:pt>
                <c:pt idx="159">
                  <c:v>20.494774134321226</c:v>
                </c:pt>
                <c:pt idx="160">
                  <c:v>21.301602526444004</c:v>
                </c:pt>
                <c:pt idx="161">
                  <c:v>22.224121259316565</c:v>
                </c:pt>
                <c:pt idx="162">
                  <c:v>22.564622898877122</c:v>
                </c:pt>
                <c:pt idx="163">
                  <c:v>23.159289558926567</c:v>
                </c:pt>
                <c:pt idx="164">
                  <c:v>23.248823160305314</c:v>
                </c:pt>
                <c:pt idx="165">
                  <c:v>22.832939586729157</c:v>
                </c:pt>
                <c:pt idx="166">
                  <c:v>22.098288520781985</c:v>
                </c:pt>
                <c:pt idx="167">
                  <c:v>21.062577748798226</c:v>
                </c:pt>
                <c:pt idx="168">
                  <c:v>19.922225098704061</c:v>
                </c:pt>
                <c:pt idx="169">
                  <c:v>19.916131659484492</c:v>
                </c:pt>
                <c:pt idx="170">
                  <c:v>20.366479324730559</c:v>
                </c:pt>
                <c:pt idx="171">
                  <c:v>20.513026704200119</c:v>
                </c:pt>
                <c:pt idx="172">
                  <c:v>20.894538111264588</c:v>
                </c:pt>
                <c:pt idx="173">
                  <c:v>21.236855315311949</c:v>
                </c:pt>
                <c:pt idx="174">
                  <c:v>21.850484177761714</c:v>
                </c:pt>
                <c:pt idx="175">
                  <c:v>21.988218641338712</c:v>
                </c:pt>
                <c:pt idx="176">
                  <c:v>22.033595417959226</c:v>
                </c:pt>
                <c:pt idx="177">
                  <c:v>21.032344715790163</c:v>
                </c:pt>
                <c:pt idx="178">
                  <c:v>20.466876170667035</c:v>
                </c:pt>
                <c:pt idx="179">
                  <c:v>20.108664477152875</c:v>
                </c:pt>
                <c:pt idx="180">
                  <c:v>19.991112410144801</c:v>
                </c:pt>
                <c:pt idx="181">
                  <c:v>20.629887379900243</c:v>
                </c:pt>
                <c:pt idx="182">
                  <c:v>21.13967797851755</c:v>
                </c:pt>
                <c:pt idx="183">
                  <c:v>21.085700609069324</c:v>
                </c:pt>
                <c:pt idx="184">
                  <c:v>21.2262963460714</c:v>
                </c:pt>
                <c:pt idx="185">
                  <c:v>20.762248817956237</c:v>
                </c:pt>
                <c:pt idx="186">
                  <c:v>20.778472283963538</c:v>
                </c:pt>
                <c:pt idx="187">
                  <c:v>20.40184236033717</c:v>
                </c:pt>
                <c:pt idx="188">
                  <c:v>21.078366364022131</c:v>
                </c:pt>
                <c:pt idx="189">
                  <c:v>21.099320776951419</c:v>
                </c:pt>
                <c:pt idx="190">
                  <c:v>20.347281688643911</c:v>
                </c:pt>
                <c:pt idx="191">
                  <c:v>20.102969538283578</c:v>
                </c:pt>
                <c:pt idx="192">
                  <c:v>19.951116982420402</c:v>
                </c:pt>
                <c:pt idx="193">
                  <c:v>20.476243709885715</c:v>
                </c:pt>
                <c:pt idx="194">
                  <c:v>20.50912369205621</c:v>
                </c:pt>
                <c:pt idx="195">
                  <c:v>20.532688606461054</c:v>
                </c:pt>
                <c:pt idx="196">
                  <c:v>20.388172860048325</c:v>
                </c:pt>
                <c:pt idx="197">
                  <c:v>20.446979823374161</c:v>
                </c:pt>
                <c:pt idx="198">
                  <c:v>20.464125366383826</c:v>
                </c:pt>
                <c:pt idx="199">
                  <c:v>21.156372269176927</c:v>
                </c:pt>
                <c:pt idx="200">
                  <c:v>21.453868954164978</c:v>
                </c:pt>
                <c:pt idx="201">
                  <c:v>21.859230165293795</c:v>
                </c:pt>
                <c:pt idx="202">
                  <c:v>21.100868255118471</c:v>
                </c:pt>
                <c:pt idx="203">
                  <c:v>21.285368344510768</c:v>
                </c:pt>
                <c:pt idx="204">
                  <c:v>21.13666758281056</c:v>
                </c:pt>
                <c:pt idx="205">
                  <c:v>21.92610600520926</c:v>
                </c:pt>
                <c:pt idx="206">
                  <c:v>22.659688969449103</c:v>
                </c:pt>
                <c:pt idx="207">
                  <c:v>22.626156368086402</c:v>
                </c:pt>
                <c:pt idx="208">
                  <c:v>22.38835994995641</c:v>
                </c:pt>
                <c:pt idx="209">
                  <c:v>22.726553259452452</c:v>
                </c:pt>
                <c:pt idx="210">
                  <c:v>21.772056548498707</c:v>
                </c:pt>
                <c:pt idx="211">
                  <c:v>22.788154568206135</c:v>
                </c:pt>
                <c:pt idx="212">
                  <c:v>23.534093076137072</c:v>
                </c:pt>
                <c:pt idx="213">
                  <c:v>24.592469413498787</c:v>
                </c:pt>
                <c:pt idx="214">
                  <c:v>24.888456264667049</c:v>
                </c:pt>
                <c:pt idx="215">
                  <c:v>25.357834411637604</c:v>
                </c:pt>
                <c:pt idx="216">
                  <c:v>27.073048381744179</c:v>
                </c:pt>
                <c:pt idx="217">
                  <c:v>29.243915235205126</c:v>
                </c:pt>
                <c:pt idx="218">
                  <c:v>31.859932972968696</c:v>
                </c:pt>
                <c:pt idx="219">
                  <c:v>33.278747479442693</c:v>
                </c:pt>
                <c:pt idx="220">
                  <c:v>34.738428118723597</c:v>
                </c:pt>
                <c:pt idx="221">
                  <c:v>35.373871418448097</c:v>
                </c:pt>
                <c:pt idx="222">
                  <c:v>35.678598495389643</c:v>
                </c:pt>
                <c:pt idx="223">
                  <c:v>36.743263594245484</c:v>
                </c:pt>
                <c:pt idx="224">
                  <c:v>36.954904477392517</c:v>
                </c:pt>
                <c:pt idx="225">
                  <c:v>37.28962738920962</c:v>
                </c:pt>
                <c:pt idx="226">
                  <c:v>35.618086885518238</c:v>
                </c:pt>
                <c:pt idx="227">
                  <c:v>33.108399003719704</c:v>
                </c:pt>
                <c:pt idx="228">
                  <c:v>29.57684733327255</c:v>
                </c:pt>
                <c:pt idx="229">
                  <c:v>27.520330743026101</c:v>
                </c:pt>
                <c:pt idx="230">
                  <c:v>26.809694992332634</c:v>
                </c:pt>
                <c:pt idx="231">
                  <c:v>25.739978202939419</c:v>
                </c:pt>
                <c:pt idx="232">
                  <c:v>24.886366117029027</c:v>
                </c:pt>
                <c:pt idx="233">
                  <c:v>24.274440839473716</c:v>
                </c:pt>
                <c:pt idx="234">
                  <c:v>24.050483626163455</c:v>
                </c:pt>
                <c:pt idx="235">
                  <c:v>24.006965006044776</c:v>
                </c:pt>
              </c:numCache>
            </c:numRef>
          </c:val>
          <c:smooth val="0"/>
          <c:extLst>
            <c:ext xmlns:c16="http://schemas.microsoft.com/office/drawing/2014/chart" uri="{C3380CC4-5D6E-409C-BE32-E72D297353CC}">
              <c16:uniqueId val="{00000000-0670-4569-AE14-1450A18C2B61}"/>
            </c:ext>
          </c:extLst>
        </c:ser>
        <c:dLbls>
          <c:showLegendKey val="0"/>
          <c:showVal val="0"/>
          <c:showCatName val="0"/>
          <c:showSerName val="0"/>
          <c:showPercent val="0"/>
          <c:showBubbleSize val="0"/>
        </c:dLbls>
        <c:marker val="1"/>
        <c:smooth val="0"/>
        <c:axId val="326403720"/>
        <c:axId val="1"/>
      </c:lineChart>
      <c:lineChart>
        <c:grouping val="standard"/>
        <c:varyColors val="0"/>
        <c:ser>
          <c:idx val="1"/>
          <c:order val="1"/>
          <c:tx>
            <c:strRef>
              <c:f>'Monthly averages'!$B$35</c:f>
              <c:strCache>
                <c:ptCount val="1"/>
                <c:pt idx="0">
                  <c:v>Feed cost per litre</c:v>
                </c:pt>
              </c:strCache>
            </c:strRef>
          </c:tx>
          <c:spPr>
            <a:ln w="28575" cap="rnd">
              <a:solidFill>
                <a:srgbClr val="1F4350"/>
              </a:solidFill>
              <a:round/>
            </a:ln>
            <a:effectLst/>
          </c:spPr>
          <c:marker>
            <c:symbol val="none"/>
          </c:marker>
          <c:cat>
            <c:numRef>
              <c:f>'Monthly averages'!$E$8:$HK$8</c:f>
              <c:numCache>
                <c:formatCode>mmm\-yy</c:formatCode>
                <c:ptCount val="215"/>
                <c:pt idx="0">
                  <c:v>38047</c:v>
                </c:pt>
                <c:pt idx="1">
                  <c:v>38078</c:v>
                </c:pt>
                <c:pt idx="2">
                  <c:v>38108</c:v>
                </c:pt>
                <c:pt idx="3">
                  <c:v>38139</c:v>
                </c:pt>
                <c:pt idx="4">
                  <c:v>38169</c:v>
                </c:pt>
                <c:pt idx="5">
                  <c:v>38200</c:v>
                </c:pt>
                <c:pt idx="6">
                  <c:v>38231</c:v>
                </c:pt>
                <c:pt idx="7">
                  <c:v>38261</c:v>
                </c:pt>
                <c:pt idx="8">
                  <c:v>38292</c:v>
                </c:pt>
                <c:pt idx="9">
                  <c:v>38322</c:v>
                </c:pt>
                <c:pt idx="10">
                  <c:v>38353</c:v>
                </c:pt>
                <c:pt idx="11">
                  <c:v>38384</c:v>
                </c:pt>
                <c:pt idx="12">
                  <c:v>38412</c:v>
                </c:pt>
                <c:pt idx="13">
                  <c:v>38443</c:v>
                </c:pt>
                <c:pt idx="14">
                  <c:v>38473</c:v>
                </c:pt>
                <c:pt idx="15">
                  <c:v>38504</c:v>
                </c:pt>
                <c:pt idx="16">
                  <c:v>38534</c:v>
                </c:pt>
                <c:pt idx="17">
                  <c:v>38565</c:v>
                </c:pt>
                <c:pt idx="18">
                  <c:v>38596</c:v>
                </c:pt>
                <c:pt idx="19">
                  <c:v>38626</c:v>
                </c:pt>
                <c:pt idx="20">
                  <c:v>38657</c:v>
                </c:pt>
                <c:pt idx="21">
                  <c:v>38687</c:v>
                </c:pt>
                <c:pt idx="22">
                  <c:v>38718</c:v>
                </c:pt>
                <c:pt idx="23">
                  <c:v>38749</c:v>
                </c:pt>
                <c:pt idx="24">
                  <c:v>38777</c:v>
                </c:pt>
                <c:pt idx="25">
                  <c:v>38808</c:v>
                </c:pt>
                <c:pt idx="26">
                  <c:v>38838</c:v>
                </c:pt>
                <c:pt idx="27">
                  <c:v>38869</c:v>
                </c:pt>
                <c:pt idx="28">
                  <c:v>38899</c:v>
                </c:pt>
                <c:pt idx="29">
                  <c:v>38930</c:v>
                </c:pt>
                <c:pt idx="30">
                  <c:v>38961</c:v>
                </c:pt>
                <c:pt idx="31">
                  <c:v>38991</c:v>
                </c:pt>
                <c:pt idx="32">
                  <c:v>39022</c:v>
                </c:pt>
                <c:pt idx="33">
                  <c:v>39052</c:v>
                </c:pt>
                <c:pt idx="34">
                  <c:v>39083</c:v>
                </c:pt>
                <c:pt idx="35">
                  <c:v>39114</c:v>
                </c:pt>
                <c:pt idx="36">
                  <c:v>39142</c:v>
                </c:pt>
                <c:pt idx="37">
                  <c:v>39173</c:v>
                </c:pt>
                <c:pt idx="38">
                  <c:v>39203</c:v>
                </c:pt>
                <c:pt idx="39">
                  <c:v>39234</c:v>
                </c:pt>
                <c:pt idx="40">
                  <c:v>39264</c:v>
                </c:pt>
                <c:pt idx="41">
                  <c:v>39295</c:v>
                </c:pt>
                <c:pt idx="42">
                  <c:v>39326</c:v>
                </c:pt>
                <c:pt idx="43">
                  <c:v>39356</c:v>
                </c:pt>
                <c:pt idx="44">
                  <c:v>39387</c:v>
                </c:pt>
                <c:pt idx="45">
                  <c:v>39417</c:v>
                </c:pt>
                <c:pt idx="46">
                  <c:v>39448</c:v>
                </c:pt>
                <c:pt idx="47">
                  <c:v>39479</c:v>
                </c:pt>
                <c:pt idx="48">
                  <c:v>39508</c:v>
                </c:pt>
                <c:pt idx="49">
                  <c:v>39539</c:v>
                </c:pt>
                <c:pt idx="50">
                  <c:v>39569</c:v>
                </c:pt>
                <c:pt idx="51">
                  <c:v>39600</c:v>
                </c:pt>
                <c:pt idx="52">
                  <c:v>39630</c:v>
                </c:pt>
                <c:pt idx="53">
                  <c:v>39661</c:v>
                </c:pt>
                <c:pt idx="54">
                  <c:v>39692</c:v>
                </c:pt>
                <c:pt idx="55">
                  <c:v>39722</c:v>
                </c:pt>
                <c:pt idx="56">
                  <c:v>39753</c:v>
                </c:pt>
                <c:pt idx="57">
                  <c:v>39783</c:v>
                </c:pt>
                <c:pt idx="58">
                  <c:v>39814</c:v>
                </c:pt>
                <c:pt idx="59">
                  <c:v>39845</c:v>
                </c:pt>
                <c:pt idx="60">
                  <c:v>39873</c:v>
                </c:pt>
                <c:pt idx="61">
                  <c:v>39904</c:v>
                </c:pt>
                <c:pt idx="62">
                  <c:v>39934</c:v>
                </c:pt>
                <c:pt idx="63">
                  <c:v>39965</c:v>
                </c:pt>
                <c:pt idx="64">
                  <c:v>39995</c:v>
                </c:pt>
                <c:pt idx="65">
                  <c:v>40026</c:v>
                </c:pt>
                <c:pt idx="66">
                  <c:v>40057</c:v>
                </c:pt>
                <c:pt idx="67">
                  <c:v>40087</c:v>
                </c:pt>
                <c:pt idx="68">
                  <c:v>40118</c:v>
                </c:pt>
                <c:pt idx="69">
                  <c:v>40148</c:v>
                </c:pt>
                <c:pt idx="70">
                  <c:v>40179</c:v>
                </c:pt>
                <c:pt idx="71">
                  <c:v>40210</c:v>
                </c:pt>
                <c:pt idx="72">
                  <c:v>40238</c:v>
                </c:pt>
                <c:pt idx="73">
                  <c:v>40269</c:v>
                </c:pt>
                <c:pt idx="74">
                  <c:v>40299</c:v>
                </c:pt>
                <c:pt idx="75">
                  <c:v>40330</c:v>
                </c:pt>
                <c:pt idx="76">
                  <c:v>40360</c:v>
                </c:pt>
                <c:pt idx="77">
                  <c:v>40391</c:v>
                </c:pt>
                <c:pt idx="78">
                  <c:v>40422</c:v>
                </c:pt>
                <c:pt idx="79">
                  <c:v>40452</c:v>
                </c:pt>
                <c:pt idx="80">
                  <c:v>40483</c:v>
                </c:pt>
                <c:pt idx="81">
                  <c:v>40513</c:v>
                </c:pt>
                <c:pt idx="82">
                  <c:v>40544</c:v>
                </c:pt>
                <c:pt idx="83">
                  <c:v>40575</c:v>
                </c:pt>
                <c:pt idx="84">
                  <c:v>40603</c:v>
                </c:pt>
                <c:pt idx="85">
                  <c:v>40634</c:v>
                </c:pt>
                <c:pt idx="86">
                  <c:v>40664</c:v>
                </c:pt>
                <c:pt idx="87">
                  <c:v>40695</c:v>
                </c:pt>
                <c:pt idx="88">
                  <c:v>40725</c:v>
                </c:pt>
                <c:pt idx="89">
                  <c:v>40756</c:v>
                </c:pt>
                <c:pt idx="90">
                  <c:v>40787</c:v>
                </c:pt>
                <c:pt idx="91">
                  <c:v>40817</c:v>
                </c:pt>
                <c:pt idx="92">
                  <c:v>40848</c:v>
                </c:pt>
                <c:pt idx="93">
                  <c:v>40878</c:v>
                </c:pt>
                <c:pt idx="94">
                  <c:v>40909</c:v>
                </c:pt>
                <c:pt idx="95">
                  <c:v>40940</c:v>
                </c:pt>
                <c:pt idx="96">
                  <c:v>40969</c:v>
                </c:pt>
                <c:pt idx="97">
                  <c:v>41000</c:v>
                </c:pt>
                <c:pt idx="98">
                  <c:v>41030</c:v>
                </c:pt>
                <c:pt idx="99">
                  <c:v>41061</c:v>
                </c:pt>
                <c:pt idx="100">
                  <c:v>41091</c:v>
                </c:pt>
                <c:pt idx="101">
                  <c:v>41122</c:v>
                </c:pt>
                <c:pt idx="102">
                  <c:v>41153</c:v>
                </c:pt>
                <c:pt idx="103">
                  <c:v>41183</c:v>
                </c:pt>
                <c:pt idx="104">
                  <c:v>41214</c:v>
                </c:pt>
                <c:pt idx="105">
                  <c:v>41244</c:v>
                </c:pt>
                <c:pt idx="106">
                  <c:v>41275</c:v>
                </c:pt>
                <c:pt idx="107">
                  <c:v>41306</c:v>
                </c:pt>
                <c:pt idx="108">
                  <c:v>41334</c:v>
                </c:pt>
                <c:pt idx="109">
                  <c:v>41365</c:v>
                </c:pt>
                <c:pt idx="110">
                  <c:v>41395</c:v>
                </c:pt>
                <c:pt idx="111">
                  <c:v>41426</c:v>
                </c:pt>
                <c:pt idx="112">
                  <c:v>41456</c:v>
                </c:pt>
                <c:pt idx="113">
                  <c:v>41487</c:v>
                </c:pt>
                <c:pt idx="114">
                  <c:v>41518</c:v>
                </c:pt>
                <c:pt idx="115">
                  <c:v>41548</c:v>
                </c:pt>
                <c:pt idx="116">
                  <c:v>41579</c:v>
                </c:pt>
                <c:pt idx="117">
                  <c:v>41609</c:v>
                </c:pt>
                <c:pt idx="118">
                  <c:v>41640</c:v>
                </c:pt>
                <c:pt idx="119">
                  <c:v>41671</c:v>
                </c:pt>
                <c:pt idx="120">
                  <c:v>41699</c:v>
                </c:pt>
                <c:pt idx="121">
                  <c:v>41730</c:v>
                </c:pt>
                <c:pt idx="122">
                  <c:v>41760</c:v>
                </c:pt>
                <c:pt idx="123">
                  <c:v>41791</c:v>
                </c:pt>
                <c:pt idx="124">
                  <c:v>41821</c:v>
                </c:pt>
                <c:pt idx="125">
                  <c:v>41852</c:v>
                </c:pt>
                <c:pt idx="126">
                  <c:v>41883</c:v>
                </c:pt>
                <c:pt idx="127">
                  <c:v>41913</c:v>
                </c:pt>
                <c:pt idx="128">
                  <c:v>41944</c:v>
                </c:pt>
                <c:pt idx="129">
                  <c:v>41974</c:v>
                </c:pt>
                <c:pt idx="130">
                  <c:v>42005</c:v>
                </c:pt>
                <c:pt idx="131">
                  <c:v>42036</c:v>
                </c:pt>
                <c:pt idx="132">
                  <c:v>42064</c:v>
                </c:pt>
                <c:pt idx="133">
                  <c:v>42095</c:v>
                </c:pt>
                <c:pt idx="134">
                  <c:v>42125</c:v>
                </c:pt>
                <c:pt idx="135">
                  <c:v>42156</c:v>
                </c:pt>
                <c:pt idx="136">
                  <c:v>42186</c:v>
                </c:pt>
                <c:pt idx="137">
                  <c:v>42217</c:v>
                </c:pt>
                <c:pt idx="138">
                  <c:v>42248</c:v>
                </c:pt>
                <c:pt idx="139">
                  <c:v>42278</c:v>
                </c:pt>
                <c:pt idx="140">
                  <c:v>42309</c:v>
                </c:pt>
                <c:pt idx="141">
                  <c:v>42339</c:v>
                </c:pt>
                <c:pt idx="142">
                  <c:v>42370</c:v>
                </c:pt>
                <c:pt idx="143">
                  <c:v>42401</c:v>
                </c:pt>
                <c:pt idx="144">
                  <c:v>42430</c:v>
                </c:pt>
                <c:pt idx="145">
                  <c:v>42461</c:v>
                </c:pt>
                <c:pt idx="146">
                  <c:v>42491</c:v>
                </c:pt>
                <c:pt idx="147">
                  <c:v>42522</c:v>
                </c:pt>
                <c:pt idx="148">
                  <c:v>42552</c:v>
                </c:pt>
                <c:pt idx="149">
                  <c:v>42583</c:v>
                </c:pt>
                <c:pt idx="150">
                  <c:v>42614</c:v>
                </c:pt>
                <c:pt idx="151">
                  <c:v>42644</c:v>
                </c:pt>
                <c:pt idx="152">
                  <c:v>42675</c:v>
                </c:pt>
                <c:pt idx="153">
                  <c:v>42705</c:v>
                </c:pt>
                <c:pt idx="154">
                  <c:v>42736</c:v>
                </c:pt>
                <c:pt idx="155">
                  <c:v>42767</c:v>
                </c:pt>
                <c:pt idx="156">
                  <c:v>42795</c:v>
                </c:pt>
                <c:pt idx="157">
                  <c:v>42826</c:v>
                </c:pt>
                <c:pt idx="158">
                  <c:v>42856</c:v>
                </c:pt>
                <c:pt idx="159">
                  <c:v>42887</c:v>
                </c:pt>
                <c:pt idx="160">
                  <c:v>42917</c:v>
                </c:pt>
                <c:pt idx="161">
                  <c:v>42948</c:v>
                </c:pt>
                <c:pt idx="162">
                  <c:v>42979</c:v>
                </c:pt>
                <c:pt idx="163">
                  <c:v>43009</c:v>
                </c:pt>
                <c:pt idx="164">
                  <c:v>43040</c:v>
                </c:pt>
                <c:pt idx="165">
                  <c:v>43070</c:v>
                </c:pt>
                <c:pt idx="166">
                  <c:v>43101</c:v>
                </c:pt>
                <c:pt idx="167">
                  <c:v>43132</c:v>
                </c:pt>
                <c:pt idx="168">
                  <c:v>43160</c:v>
                </c:pt>
                <c:pt idx="169">
                  <c:v>43191</c:v>
                </c:pt>
                <c:pt idx="170">
                  <c:v>43221</c:v>
                </c:pt>
                <c:pt idx="171">
                  <c:v>43252</c:v>
                </c:pt>
                <c:pt idx="172">
                  <c:v>43282</c:v>
                </c:pt>
                <c:pt idx="173">
                  <c:v>43313</c:v>
                </c:pt>
                <c:pt idx="174">
                  <c:v>43344</c:v>
                </c:pt>
                <c:pt idx="175">
                  <c:v>43374</c:v>
                </c:pt>
                <c:pt idx="176">
                  <c:v>43405</c:v>
                </c:pt>
                <c:pt idx="177">
                  <c:v>43435</c:v>
                </c:pt>
                <c:pt idx="178">
                  <c:v>43466</c:v>
                </c:pt>
                <c:pt idx="179">
                  <c:v>43497</c:v>
                </c:pt>
                <c:pt idx="180">
                  <c:v>43525</c:v>
                </c:pt>
                <c:pt idx="181">
                  <c:v>43556</c:v>
                </c:pt>
                <c:pt idx="182">
                  <c:v>43586</c:v>
                </c:pt>
                <c:pt idx="183">
                  <c:v>43617</c:v>
                </c:pt>
                <c:pt idx="184">
                  <c:v>43647</c:v>
                </c:pt>
                <c:pt idx="185">
                  <c:v>43678</c:v>
                </c:pt>
                <c:pt idx="186">
                  <c:v>43709</c:v>
                </c:pt>
                <c:pt idx="187">
                  <c:v>43739</c:v>
                </c:pt>
                <c:pt idx="188">
                  <c:v>43770</c:v>
                </c:pt>
                <c:pt idx="189">
                  <c:v>43800</c:v>
                </c:pt>
                <c:pt idx="190">
                  <c:v>43831</c:v>
                </c:pt>
                <c:pt idx="191">
                  <c:v>43862</c:v>
                </c:pt>
                <c:pt idx="192">
                  <c:v>43891</c:v>
                </c:pt>
                <c:pt idx="193">
                  <c:v>43922</c:v>
                </c:pt>
                <c:pt idx="194">
                  <c:v>43952</c:v>
                </c:pt>
                <c:pt idx="195">
                  <c:v>43983</c:v>
                </c:pt>
                <c:pt idx="196">
                  <c:v>44013</c:v>
                </c:pt>
                <c:pt idx="197">
                  <c:v>44044</c:v>
                </c:pt>
                <c:pt idx="198">
                  <c:v>44075</c:v>
                </c:pt>
                <c:pt idx="199">
                  <c:v>44105</c:v>
                </c:pt>
                <c:pt idx="200">
                  <c:v>44136</c:v>
                </c:pt>
                <c:pt idx="201">
                  <c:v>44166</c:v>
                </c:pt>
                <c:pt idx="202">
                  <c:v>44197</c:v>
                </c:pt>
                <c:pt idx="203">
                  <c:v>44228</c:v>
                </c:pt>
                <c:pt idx="204">
                  <c:v>44256</c:v>
                </c:pt>
                <c:pt idx="205">
                  <c:v>44287</c:v>
                </c:pt>
                <c:pt idx="206">
                  <c:v>44317</c:v>
                </c:pt>
                <c:pt idx="207">
                  <c:v>44348</c:v>
                </c:pt>
                <c:pt idx="208">
                  <c:v>44378</c:v>
                </c:pt>
                <c:pt idx="209">
                  <c:v>44409</c:v>
                </c:pt>
                <c:pt idx="210">
                  <c:v>44440</c:v>
                </c:pt>
                <c:pt idx="211">
                  <c:v>44470</c:v>
                </c:pt>
                <c:pt idx="212">
                  <c:v>44501</c:v>
                </c:pt>
                <c:pt idx="213">
                  <c:v>44531</c:v>
                </c:pt>
                <c:pt idx="214">
                  <c:v>44562</c:v>
                </c:pt>
              </c:numCache>
            </c:numRef>
          </c:cat>
          <c:val>
            <c:numRef>
              <c:f>'Monthly averages'!$E$35:$II$35</c:f>
              <c:numCache>
                <c:formatCode>#,##0.00</c:formatCode>
                <c:ptCount val="239"/>
                <c:pt idx="0">
                  <c:v>4.4861431521885313</c:v>
                </c:pt>
                <c:pt idx="1">
                  <c:v>3.6009202850398383</c:v>
                </c:pt>
                <c:pt idx="2">
                  <c:v>3.0163755749415109</c:v>
                </c:pt>
                <c:pt idx="3">
                  <c:v>2.9713962606123334</c:v>
                </c:pt>
                <c:pt idx="4">
                  <c:v>3.1089902506854816</c:v>
                </c:pt>
                <c:pt idx="5">
                  <c:v>3.3299412899747289</c:v>
                </c:pt>
                <c:pt idx="6">
                  <c:v>3.6924703437016424</c:v>
                </c:pt>
                <c:pt idx="7">
                  <c:v>4.3000885281209476</c:v>
                </c:pt>
                <c:pt idx="8">
                  <c:v>4.5070235394707847</c:v>
                </c:pt>
                <c:pt idx="9">
                  <c:v>4.561372265664378</c:v>
                </c:pt>
                <c:pt idx="10">
                  <c:v>4.4403981905911234</c:v>
                </c:pt>
                <c:pt idx="11">
                  <c:v>4.4274977386337877</c:v>
                </c:pt>
                <c:pt idx="12">
                  <c:v>4.3644509456081213</c:v>
                </c:pt>
                <c:pt idx="13">
                  <c:v>3.7152349512225085</c:v>
                </c:pt>
                <c:pt idx="14">
                  <c:v>2.9033387109862159</c:v>
                </c:pt>
                <c:pt idx="15">
                  <c:v>3.0334364589792382</c:v>
                </c:pt>
                <c:pt idx="16">
                  <c:v>3.1111566467876859</c:v>
                </c:pt>
                <c:pt idx="17">
                  <c:v>3.511341801550115</c:v>
                </c:pt>
                <c:pt idx="18">
                  <c:v>3.8193256579854582</c:v>
                </c:pt>
                <c:pt idx="19">
                  <c:v>4.4063416179391544</c:v>
                </c:pt>
                <c:pt idx="20">
                  <c:v>4.8599965419672397</c:v>
                </c:pt>
                <c:pt idx="21">
                  <c:v>4.7306799968792577</c:v>
                </c:pt>
                <c:pt idx="22">
                  <c:v>4.5818602010155143</c:v>
                </c:pt>
                <c:pt idx="23">
                  <c:v>4.656048795941917</c:v>
                </c:pt>
                <c:pt idx="24">
                  <c:v>4.5635180406938893</c:v>
                </c:pt>
                <c:pt idx="25">
                  <c:v>4.191373814725079</c:v>
                </c:pt>
                <c:pt idx="26">
                  <c:v>3.1722714366401519</c:v>
                </c:pt>
                <c:pt idx="27">
                  <c:v>3.2454222520055365</c:v>
                </c:pt>
                <c:pt idx="28">
                  <c:v>3.4319358054899505</c:v>
                </c:pt>
                <c:pt idx="29">
                  <c:v>4.0334196565614135</c:v>
                </c:pt>
                <c:pt idx="30">
                  <c:v>4.2749762410440502</c:v>
                </c:pt>
                <c:pt idx="31">
                  <c:v>4.7425164045845554</c:v>
                </c:pt>
                <c:pt idx="32">
                  <c:v>5.2401694236629233</c:v>
                </c:pt>
                <c:pt idx="33">
                  <c:v>5.0685484866920802</c:v>
                </c:pt>
                <c:pt idx="34">
                  <c:v>4.9438770310571405</c:v>
                </c:pt>
                <c:pt idx="35">
                  <c:v>4.8803563851842613</c:v>
                </c:pt>
                <c:pt idx="36">
                  <c:v>4.8951736828516879</c:v>
                </c:pt>
                <c:pt idx="37">
                  <c:v>4.0135140701674947</c:v>
                </c:pt>
                <c:pt idx="38">
                  <c:v>3.4632955915488814</c:v>
                </c:pt>
                <c:pt idx="39">
                  <c:v>3.6647881521551442</c:v>
                </c:pt>
                <c:pt idx="40">
                  <c:v>4.1589757264018621</c:v>
                </c:pt>
                <c:pt idx="41">
                  <c:v>0</c:v>
                </c:pt>
                <c:pt idx="42">
                  <c:v>0</c:v>
                </c:pt>
                <c:pt idx="43">
                  <c:v>0</c:v>
                </c:pt>
                <c:pt idx="44">
                  <c:v>6.4754096541023527</c:v>
                </c:pt>
                <c:pt idx="45">
                  <c:v>6.6338190695876893</c:v>
                </c:pt>
                <c:pt idx="46">
                  <c:v>6.470668960223434</c:v>
                </c:pt>
                <c:pt idx="47">
                  <c:v>6.5487392445463435</c:v>
                </c:pt>
                <c:pt idx="48">
                  <c:v>6.6656998796568567</c:v>
                </c:pt>
                <c:pt idx="49">
                  <c:v>6.0879592373665803</c:v>
                </c:pt>
                <c:pt idx="50">
                  <c:v>5.1243964151598025</c:v>
                </c:pt>
                <c:pt idx="51">
                  <c:v>5.3624681920690405</c:v>
                </c:pt>
                <c:pt idx="52">
                  <c:v>5.9277677311663295</c:v>
                </c:pt>
                <c:pt idx="53">
                  <c:v>6.4592931523537498</c:v>
                </c:pt>
                <c:pt idx="54">
                  <c:v>7.3193808779711063</c:v>
                </c:pt>
                <c:pt idx="55">
                  <c:v>7.5993679834041217</c:v>
                </c:pt>
                <c:pt idx="56">
                  <c:v>7.8621172027002135</c:v>
                </c:pt>
                <c:pt idx="57">
                  <c:v>7.7343828374123014</c:v>
                </c:pt>
                <c:pt idx="58">
                  <c:v>7.3592859357643032</c:v>
                </c:pt>
                <c:pt idx="59">
                  <c:v>7.5995907774647282</c:v>
                </c:pt>
                <c:pt idx="60">
                  <c:v>7.2362445030689422</c:v>
                </c:pt>
                <c:pt idx="61">
                  <c:v>6.0493998536733367</c:v>
                </c:pt>
                <c:pt idx="62">
                  <c:v>5.139102968388312</c:v>
                </c:pt>
                <c:pt idx="63">
                  <c:v>5.2962061063593833</c:v>
                </c:pt>
                <c:pt idx="64">
                  <c:v>5.5462772409611709</c:v>
                </c:pt>
                <c:pt idx="65">
                  <c:v>5.9940555714374577</c:v>
                </c:pt>
                <c:pt idx="66">
                  <c:v>6.355909562011357</c:v>
                </c:pt>
                <c:pt idx="67">
                  <c:v>6.7886223675747477</c:v>
                </c:pt>
                <c:pt idx="68">
                  <c:v>7.2871585364916101</c:v>
                </c:pt>
                <c:pt idx="69">
                  <c:v>7.3413993820659149</c:v>
                </c:pt>
                <c:pt idx="70">
                  <c:v>7.1557638267339154</c:v>
                </c:pt>
                <c:pt idx="71">
                  <c:v>7.1422150132050595</c:v>
                </c:pt>
                <c:pt idx="72">
                  <c:v>6.9725699505047629</c:v>
                </c:pt>
                <c:pt idx="73">
                  <c:v>6.1333934862042163</c:v>
                </c:pt>
                <c:pt idx="74">
                  <c:v>4.7555620971941401</c:v>
                </c:pt>
                <c:pt idx="75">
                  <c:v>4.8679719159791777</c:v>
                </c:pt>
                <c:pt idx="76">
                  <c:v>5.367131010949187</c:v>
                </c:pt>
                <c:pt idx="77">
                  <c:v>5.86</c:v>
                </c:pt>
                <c:pt idx="78">
                  <c:v>6.59</c:v>
                </c:pt>
                <c:pt idx="79">
                  <c:v>7.2</c:v>
                </c:pt>
                <c:pt idx="80">
                  <c:v>7.64</c:v>
                </c:pt>
                <c:pt idx="81">
                  <c:v>7.8184654803823497</c:v>
                </c:pt>
                <c:pt idx="82">
                  <c:v>7.5767843691593004</c:v>
                </c:pt>
                <c:pt idx="83">
                  <c:v>7.5939390285822901</c:v>
                </c:pt>
                <c:pt idx="84">
                  <c:v>7.4168648634561603</c:v>
                </c:pt>
                <c:pt idx="85">
                  <c:v>6.3020110163376302</c:v>
                </c:pt>
                <c:pt idx="86">
                  <c:v>5.6793083758048004</c:v>
                </c:pt>
                <c:pt idx="87">
                  <c:v>6.1210677184132898</c:v>
                </c:pt>
                <c:pt idx="88">
                  <c:v>6.4877709959220544</c:v>
                </c:pt>
                <c:pt idx="89">
                  <c:v>7.0143814534143401</c:v>
                </c:pt>
                <c:pt idx="90">
                  <c:v>7.6830746703291704</c:v>
                </c:pt>
                <c:pt idx="91">
                  <c:v>8.1057107401553896</c:v>
                </c:pt>
                <c:pt idx="92">
                  <c:v>8.4410284243582492</c:v>
                </c:pt>
                <c:pt idx="93">
                  <c:v>8.3208642691276804</c:v>
                </c:pt>
                <c:pt idx="94">
                  <c:v>8.0708367222908102</c:v>
                </c:pt>
                <c:pt idx="95">
                  <c:v>8.2342349563164294</c:v>
                </c:pt>
                <c:pt idx="96">
                  <c:v>7.9622309818333603</c:v>
                </c:pt>
                <c:pt idx="97">
                  <c:v>7.14517074155901</c:v>
                </c:pt>
                <c:pt idx="98">
                  <c:v>6.3952467341350001</c:v>
                </c:pt>
                <c:pt idx="99">
                  <c:v>6.5120450926520999</c:v>
                </c:pt>
                <c:pt idx="100">
                  <c:v>7.0612704464820899</c:v>
                </c:pt>
                <c:pt idx="101">
                  <c:v>7.62256695523212</c:v>
                </c:pt>
                <c:pt idx="102">
                  <c:v>8.8663113034091392</c:v>
                </c:pt>
                <c:pt idx="103">
                  <c:v>9.6837277890175599</c:v>
                </c:pt>
                <c:pt idx="104">
                  <c:v>10.5319182637484</c:v>
                </c:pt>
                <c:pt idx="105">
                  <c:v>10.1867959418549</c:v>
                </c:pt>
                <c:pt idx="106">
                  <c:v>9.9410358571294601</c:v>
                </c:pt>
                <c:pt idx="107">
                  <c:v>10.2515929317395</c:v>
                </c:pt>
                <c:pt idx="108">
                  <c:v>10.2949276437524</c:v>
                </c:pt>
                <c:pt idx="109">
                  <c:v>9.6522705913065394</c:v>
                </c:pt>
                <c:pt idx="110">
                  <c:v>7.9189815294913997</c:v>
                </c:pt>
                <c:pt idx="111">
                  <c:v>7.18051600325186</c:v>
                </c:pt>
                <c:pt idx="112">
                  <c:v>8.0286277163544995</c:v>
                </c:pt>
                <c:pt idx="113">
                  <c:v>8.2379938291116002</c:v>
                </c:pt>
                <c:pt idx="114">
                  <c:v>8.8736383201417102</c:v>
                </c:pt>
                <c:pt idx="115">
                  <c:v>9.1702281875117198</c:v>
                </c:pt>
                <c:pt idx="116">
                  <c:v>9.61385261934503</c:v>
                </c:pt>
                <c:pt idx="117">
                  <c:v>9.4941333043613803</c:v>
                </c:pt>
                <c:pt idx="118">
                  <c:v>9.1207797564428006</c:v>
                </c:pt>
                <c:pt idx="119">
                  <c:v>9.2574901484542291</c:v>
                </c:pt>
                <c:pt idx="120">
                  <c:v>9.0817465053390105</c:v>
                </c:pt>
                <c:pt idx="121">
                  <c:v>8.0353868990081398</c:v>
                </c:pt>
                <c:pt idx="122">
                  <c:v>7.0934420495965202</c:v>
                </c:pt>
                <c:pt idx="123">
                  <c:v>7.53525654510186</c:v>
                </c:pt>
                <c:pt idx="124">
                  <c:v>7.5024267946813001</c:v>
                </c:pt>
                <c:pt idx="125">
                  <c:v>7.9713672066335599</c:v>
                </c:pt>
                <c:pt idx="126">
                  <c:v>8.1171741241613393</c:v>
                </c:pt>
                <c:pt idx="127">
                  <c:v>8.4916903332991698</c:v>
                </c:pt>
                <c:pt idx="128">
                  <c:v>8.9623662716272303</c:v>
                </c:pt>
                <c:pt idx="129">
                  <c:v>8.9379181358598192</c:v>
                </c:pt>
                <c:pt idx="130">
                  <c:v>8.5225665992642607</c:v>
                </c:pt>
                <c:pt idx="131">
                  <c:v>8.6024991030655098</c:v>
                </c:pt>
                <c:pt idx="132">
                  <c:v>8.2342084968959597</c:v>
                </c:pt>
                <c:pt idx="133">
                  <c:v>7.15977709291022</c:v>
                </c:pt>
                <c:pt idx="134">
                  <c:v>6.0152209475346803</c:v>
                </c:pt>
                <c:pt idx="135">
                  <c:v>6.0675736778951901</c:v>
                </c:pt>
                <c:pt idx="136">
                  <c:v>5.9398704292058504</c:v>
                </c:pt>
                <c:pt idx="137">
                  <c:v>6.4753589081748801</c:v>
                </c:pt>
                <c:pt idx="138">
                  <c:v>6.7953277143143396</c:v>
                </c:pt>
                <c:pt idx="139">
                  <c:v>7.09997243824386</c:v>
                </c:pt>
                <c:pt idx="140">
                  <c:v>7.4965351724040303</c:v>
                </c:pt>
                <c:pt idx="141">
                  <c:v>7.5226347540693004</c:v>
                </c:pt>
                <c:pt idx="142">
                  <c:v>7.3834082640490699</c:v>
                </c:pt>
                <c:pt idx="143">
                  <c:v>7.3305047512016897</c:v>
                </c:pt>
                <c:pt idx="144">
                  <c:v>7.0916200480335396</c:v>
                </c:pt>
                <c:pt idx="145">
                  <c:v>6.5393340143357497</c:v>
                </c:pt>
                <c:pt idx="146">
                  <c:v>4.9465339207994399</c:v>
                </c:pt>
                <c:pt idx="147">
                  <c:v>5.16191083753451</c:v>
                </c:pt>
                <c:pt idx="148">
                  <c:v>5.6359435502597899</c:v>
                </c:pt>
                <c:pt idx="149">
                  <c:v>5.5836533705715796</c:v>
                </c:pt>
                <c:pt idx="150">
                  <c:v>6.768902436806</c:v>
                </c:pt>
                <c:pt idx="151">
                  <c:v>7.2845654757952998</c:v>
                </c:pt>
                <c:pt idx="152">
                  <c:v>8.00685151193934</c:v>
                </c:pt>
                <c:pt idx="153">
                  <c:v>7.74879735793085</c:v>
                </c:pt>
                <c:pt idx="154">
                  <c:v>7.6158106385789184</c:v>
                </c:pt>
                <c:pt idx="155">
                  <c:v>7.956378786310232</c:v>
                </c:pt>
                <c:pt idx="156">
                  <c:v>7.6809711666197398</c:v>
                </c:pt>
                <c:pt idx="157">
                  <c:v>6.3712728907537297</c:v>
                </c:pt>
                <c:pt idx="158">
                  <c:v>5.5451579617321549</c:v>
                </c:pt>
                <c:pt idx="159">
                  <c:v>6.2254428198058012</c:v>
                </c:pt>
                <c:pt idx="160">
                  <c:v>6.2908829347788489</c:v>
                </c:pt>
                <c:pt idx="161">
                  <c:v>6.914699227401055</c:v>
                </c:pt>
                <c:pt idx="162">
                  <c:v>7.5726784863287451</c:v>
                </c:pt>
                <c:pt idx="163">
                  <c:v>7.9995612915197629</c:v>
                </c:pt>
                <c:pt idx="164">
                  <c:v>8.346712201710405</c:v>
                </c:pt>
                <c:pt idx="165">
                  <c:v>8.4176375777019175</c:v>
                </c:pt>
                <c:pt idx="166">
                  <c:v>8.0297033378349418</c:v>
                </c:pt>
                <c:pt idx="167">
                  <c:v>8.340031070307024</c:v>
                </c:pt>
                <c:pt idx="168">
                  <c:v>8.2885459899986635</c:v>
                </c:pt>
                <c:pt idx="169">
                  <c:v>7.6241445897918574</c:v>
                </c:pt>
                <c:pt idx="170">
                  <c:v>6.5965587701398123</c:v>
                </c:pt>
                <c:pt idx="171">
                  <c:v>6.7178442367826277</c:v>
                </c:pt>
                <c:pt idx="172">
                  <c:v>7.3938893675486455</c:v>
                </c:pt>
                <c:pt idx="173">
                  <c:v>7.9457491732316416</c:v>
                </c:pt>
                <c:pt idx="174">
                  <c:v>8.3593910513451899</c:v>
                </c:pt>
                <c:pt idx="175">
                  <c:v>8.8179401928411991</c:v>
                </c:pt>
                <c:pt idx="176">
                  <c:v>9.2699852032461116</c:v>
                </c:pt>
                <c:pt idx="177">
                  <c:v>9.1927620936324228</c:v>
                </c:pt>
                <c:pt idx="178">
                  <c:v>8.8839996634894156</c:v>
                </c:pt>
                <c:pt idx="179">
                  <c:v>9.060248186479356</c:v>
                </c:pt>
                <c:pt idx="180">
                  <c:v>8.6281530678988414</c:v>
                </c:pt>
                <c:pt idx="181">
                  <c:v>7.4602132796258349</c:v>
                </c:pt>
                <c:pt idx="182">
                  <c:v>6.5633124424305063</c:v>
                </c:pt>
                <c:pt idx="183">
                  <c:v>6.8274239112474895</c:v>
                </c:pt>
                <c:pt idx="184">
                  <c:v>6.9270420358026703</c:v>
                </c:pt>
                <c:pt idx="185">
                  <c:v>7.4764563085315041</c:v>
                </c:pt>
                <c:pt idx="186">
                  <c:v>8.2494323168562502</c:v>
                </c:pt>
                <c:pt idx="187">
                  <c:v>8.7586348590166985</c:v>
                </c:pt>
                <c:pt idx="188">
                  <c:v>8.6507782212978146</c:v>
                </c:pt>
                <c:pt idx="189">
                  <c:v>8.5061583234015075</c:v>
                </c:pt>
                <c:pt idx="190">
                  <c:v>8.4178602123009387</c:v>
                </c:pt>
                <c:pt idx="191">
                  <c:v>8.3744859196250765</c:v>
                </c:pt>
                <c:pt idx="192">
                  <c:v>8.2060099972099803</c:v>
                </c:pt>
                <c:pt idx="193">
                  <c:v>6.8998556408624152</c:v>
                </c:pt>
                <c:pt idx="194">
                  <c:v>6.4365190376747483</c:v>
                </c:pt>
                <c:pt idx="195">
                  <c:v>6.8811996676719831</c:v>
                </c:pt>
                <c:pt idx="196">
                  <c:v>7.2240192087979063</c:v>
                </c:pt>
                <c:pt idx="197">
                  <c:v>7.4641620196510914</c:v>
                </c:pt>
                <c:pt idx="198">
                  <c:v>8.0669510503097737</c:v>
                </c:pt>
                <c:pt idx="199">
                  <c:v>8.5379206633004596</c:v>
                </c:pt>
                <c:pt idx="200">
                  <c:v>8.9692814193931678</c:v>
                </c:pt>
                <c:pt idx="201">
                  <c:v>8.790689609622051</c:v>
                </c:pt>
                <c:pt idx="202">
                  <c:v>8.7412160816106077</c:v>
                </c:pt>
                <c:pt idx="203">
                  <c:v>8.8522774785135336</c:v>
                </c:pt>
                <c:pt idx="204">
                  <c:v>8.5721297265618475</c:v>
                </c:pt>
                <c:pt idx="205">
                  <c:v>7.929151827002948</c:v>
                </c:pt>
                <c:pt idx="206">
                  <c:v>7.5610110553410497</c:v>
                </c:pt>
                <c:pt idx="207">
                  <c:v>7.5900142495813769</c:v>
                </c:pt>
                <c:pt idx="208">
                  <c:v>8.0518461994370139</c:v>
                </c:pt>
                <c:pt idx="209">
                  <c:v>8.4355882492295109</c:v>
                </c:pt>
                <c:pt idx="210">
                  <c:v>9.5606193526582484</c:v>
                </c:pt>
                <c:pt idx="211">
                  <c:v>9.659307431838517</c:v>
                </c:pt>
                <c:pt idx="212">
                  <c:v>10.148276591330365</c:v>
                </c:pt>
                <c:pt idx="213">
                  <c:v>10.418057350406464</c:v>
                </c:pt>
                <c:pt idx="214">
                  <c:v>10.153057633044142</c:v>
                </c:pt>
                <c:pt idx="215">
                  <c:v>10.246550976804215</c:v>
                </c:pt>
                <c:pt idx="216">
                  <c:v>9.8939975987017057</c:v>
                </c:pt>
                <c:pt idx="217">
                  <c:v>9.1773743090419995</c:v>
                </c:pt>
                <c:pt idx="218">
                  <c:v>8.8468249038676561</c:v>
                </c:pt>
                <c:pt idx="219">
                  <c:v>10.243732698500038</c:v>
                </c:pt>
                <c:pt idx="220">
                  <c:v>11.507561770236528</c:v>
                </c:pt>
                <c:pt idx="221">
                  <c:v>11.986020518505992</c:v>
                </c:pt>
                <c:pt idx="222">
                  <c:v>13.045114270448559</c:v>
                </c:pt>
                <c:pt idx="223">
                  <c:v>13.561573032563848</c:v>
                </c:pt>
                <c:pt idx="224">
                  <c:v>13.962152300723224</c:v>
                </c:pt>
                <c:pt idx="225">
                  <c:v>14.288063813102617</c:v>
                </c:pt>
                <c:pt idx="226">
                  <c:v>13.382236648700651</c:v>
                </c:pt>
                <c:pt idx="227">
                  <c:v>13.600699761706418</c:v>
                </c:pt>
                <c:pt idx="228">
                  <c:v>13.722571614652354</c:v>
                </c:pt>
                <c:pt idx="229">
                  <c:v>12.19937049457754</c:v>
                </c:pt>
                <c:pt idx="230">
                  <c:v>10.348263010991825</c:v>
                </c:pt>
                <c:pt idx="231">
                  <c:v>10.79480095150088</c:v>
                </c:pt>
                <c:pt idx="232">
                  <c:v>11.040193567323222</c:v>
                </c:pt>
                <c:pt idx="233">
                  <c:v>11.315988951633498</c:v>
                </c:pt>
                <c:pt idx="234">
                  <c:v>11.93033666980957</c:v>
                </c:pt>
                <c:pt idx="235">
                  <c:v>12.610958044596138</c:v>
                </c:pt>
              </c:numCache>
            </c:numRef>
          </c:val>
          <c:smooth val="0"/>
          <c:extLst>
            <c:ext xmlns:c16="http://schemas.microsoft.com/office/drawing/2014/chart" uri="{C3380CC4-5D6E-409C-BE32-E72D297353CC}">
              <c16:uniqueId val="{00000001-0670-4569-AE14-1450A18C2B61}"/>
            </c:ext>
          </c:extLst>
        </c:ser>
        <c:dLbls>
          <c:showLegendKey val="0"/>
          <c:showVal val="0"/>
          <c:showCatName val="0"/>
          <c:showSerName val="0"/>
          <c:showPercent val="0"/>
          <c:showBubbleSize val="0"/>
        </c:dLbls>
        <c:marker val="1"/>
        <c:smooth val="0"/>
        <c:axId val="3"/>
        <c:axId val="4"/>
      </c:lineChart>
      <c:dateAx>
        <c:axId val="326403720"/>
        <c:scaling>
          <c:orientation val="minMax"/>
          <c:max val="45200"/>
          <c:min val="44470"/>
        </c:scaling>
        <c:delete val="0"/>
        <c:axPos val="b"/>
        <c:title>
          <c:tx>
            <c:rich>
              <a:bodyPr/>
              <a:lstStyle/>
              <a:p>
                <a:pPr>
                  <a:defRPr sz="1200">
                    <a:solidFill>
                      <a:schemeClr val="tx1"/>
                    </a:solidFill>
                  </a:defRPr>
                </a:pPr>
                <a:r>
                  <a:rPr lang="en-GB" sz="1200">
                    <a:solidFill>
                      <a:schemeClr val="tx1"/>
                    </a:solidFill>
                  </a:rPr>
                  <a:t>Source:</a:t>
                </a:r>
                <a:r>
                  <a:rPr lang="en-GB" sz="1200" baseline="0">
                    <a:solidFill>
                      <a:schemeClr val="tx1"/>
                    </a:solidFill>
                  </a:rPr>
                  <a:t> Promar Milkminder</a:t>
                </a:r>
                <a:endParaRPr lang="en-GB" sz="1200">
                  <a:solidFill>
                    <a:schemeClr val="tx1"/>
                  </a:solidFill>
                </a:endParaRPr>
              </a:p>
            </c:rich>
          </c:tx>
          <c:layout>
            <c:manualLayout>
              <c:xMode val="edge"/>
              <c:yMode val="edge"/>
              <c:x val="1.6425925925925935E-3"/>
              <c:y val="0.9574196320122049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200" b="0" i="0" u="none" strike="noStrike" baseline="0">
                <a:solidFill>
                  <a:schemeClr val="tx1"/>
                </a:solidFill>
                <a:latin typeface="Arial"/>
                <a:ea typeface="Arial"/>
                <a:cs typeface="Arial"/>
              </a:defRPr>
            </a:pPr>
            <a:endParaRPr lang="en-US"/>
          </a:p>
        </c:txPr>
        <c:crossAx val="1"/>
        <c:crosses val="autoZero"/>
        <c:auto val="1"/>
        <c:lblOffset val="100"/>
        <c:baseTimeUnit val="months"/>
        <c:majorUnit val="2"/>
        <c:majorTimeUnit val="months"/>
      </c:dateAx>
      <c:valAx>
        <c:axId val="1"/>
        <c:scaling>
          <c:orientation val="minMax"/>
          <c:min val="16"/>
        </c:scaling>
        <c:delete val="0"/>
        <c:axPos val="l"/>
        <c:majorGridlines>
          <c:spPr>
            <a:ln w="9525" cap="flat" cmpd="sng" algn="ctr">
              <a:solidFill>
                <a:schemeClr val="tx1">
                  <a:lumMod val="15000"/>
                  <a:lumOff val="85000"/>
                </a:schemeClr>
              </a:solidFill>
              <a:round/>
            </a:ln>
            <a:effectLst/>
          </c:spPr>
        </c:majorGridlines>
        <c:title>
          <c:tx>
            <c:rich>
              <a:bodyPr/>
              <a:lstStyle/>
              <a:p>
                <a:pPr>
                  <a:defRPr sz="1200" b="0" i="0" u="none" strike="noStrike" baseline="0">
                    <a:solidFill>
                      <a:schemeClr val="tx1"/>
                    </a:solidFill>
                    <a:latin typeface="Arial"/>
                    <a:ea typeface="Arial"/>
                    <a:cs typeface="Arial"/>
                  </a:defRPr>
                </a:pPr>
                <a:r>
                  <a:rPr lang="en-GB" sz="1200" b="0">
                    <a:solidFill>
                      <a:schemeClr val="tx1"/>
                    </a:solidFill>
                  </a:rPr>
                  <a:t>MOPF (ppl)</a:t>
                </a:r>
              </a:p>
            </c:rich>
          </c:tx>
          <c:overlay val="0"/>
          <c:spPr>
            <a:noFill/>
            <a:ln w="25400">
              <a:noFill/>
            </a:ln>
          </c:spPr>
        </c:title>
        <c:numFmt formatCode="0" sourceLinked="0"/>
        <c:majorTickMark val="none"/>
        <c:minorTickMark val="none"/>
        <c:tickLblPos val="nextTo"/>
        <c:spPr>
          <a:ln w="9525">
            <a:noFill/>
          </a:ln>
        </c:spPr>
        <c:txPr>
          <a:bodyPr rot="0" vert="horz"/>
          <a:lstStyle/>
          <a:p>
            <a:pPr>
              <a:defRPr sz="1200" b="0" i="0" u="none" strike="noStrike" baseline="0">
                <a:solidFill>
                  <a:schemeClr val="tx1"/>
                </a:solidFill>
                <a:latin typeface="Arial"/>
                <a:ea typeface="Arial"/>
                <a:cs typeface="Arial"/>
              </a:defRPr>
            </a:pPr>
            <a:endParaRPr lang="en-US"/>
          </a:p>
        </c:txPr>
        <c:crossAx val="326403720"/>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1200" b="0" i="0" u="none" strike="noStrike" baseline="0">
                    <a:solidFill>
                      <a:schemeClr val="tx1"/>
                    </a:solidFill>
                    <a:latin typeface="Arial"/>
                    <a:ea typeface="Arial"/>
                    <a:cs typeface="Arial"/>
                  </a:defRPr>
                </a:pPr>
                <a:r>
                  <a:rPr lang="en-GB" sz="1200" b="0">
                    <a:solidFill>
                      <a:schemeClr val="tx1"/>
                    </a:solidFill>
                  </a:rPr>
                  <a:t>Feed cost (ppl)</a:t>
                </a:r>
              </a:p>
            </c:rich>
          </c:tx>
          <c:overlay val="0"/>
          <c:spPr>
            <a:noFill/>
            <a:ln w="25400">
              <a:noFill/>
            </a:ln>
          </c:spPr>
        </c:title>
        <c:numFmt formatCode="0" sourceLinked="0"/>
        <c:majorTickMark val="out"/>
        <c:minorTickMark val="none"/>
        <c:tickLblPos val="nextTo"/>
        <c:spPr>
          <a:ln w="9525">
            <a:noFill/>
          </a:ln>
        </c:spPr>
        <c:txPr>
          <a:bodyPr rot="0" vert="horz"/>
          <a:lstStyle/>
          <a:p>
            <a:pPr>
              <a:defRPr sz="1100" b="0" i="0" u="none" strike="noStrike" baseline="0">
                <a:solidFill>
                  <a:schemeClr val="tx1"/>
                </a:solidFill>
                <a:latin typeface="Arial"/>
                <a:ea typeface="Arial"/>
                <a:cs typeface="Arial"/>
              </a:defRPr>
            </a:pPr>
            <a:endParaRPr lang="en-US"/>
          </a:p>
        </c:txPr>
        <c:crossAx val="3"/>
        <c:crosses val="max"/>
        <c:crossBetween val="between"/>
      </c:valAx>
      <c:spPr>
        <a:solidFill>
          <a:schemeClr val="bg1"/>
        </a:solidFill>
        <a:ln w="25400">
          <a:noFill/>
        </a:ln>
      </c:spPr>
    </c:plotArea>
    <c:legend>
      <c:legendPos val="t"/>
      <c:layout>
        <c:manualLayout>
          <c:xMode val="edge"/>
          <c:yMode val="edge"/>
          <c:x val="0.24082654320987651"/>
          <c:y val="7.9581239480637431E-2"/>
          <c:w val="0.52226666666666666"/>
          <c:h val="5.6605182757991597E-2"/>
        </c:manualLayout>
      </c:layout>
      <c:overlay val="0"/>
      <c:spPr>
        <a:noFill/>
        <a:ln w="25400">
          <a:noFill/>
        </a:ln>
      </c:spPr>
      <c:txPr>
        <a:bodyPr/>
        <a:lstStyle/>
        <a:p>
          <a:pPr>
            <a:defRPr sz="1200" b="0" i="0" u="none" strike="noStrike" baseline="0">
              <a:solidFill>
                <a:schemeClr val="tx1"/>
              </a:solidFill>
              <a:latin typeface="Arial"/>
              <a:ea typeface="Arial"/>
              <a:cs typeface="Arial"/>
            </a:defRPr>
          </a:pPr>
          <a:endParaRPr lang="en-US"/>
        </a:p>
      </c:txPr>
    </c:legend>
    <c:plotVisOnly val="0"/>
    <c:dispBlanksAs val="gap"/>
    <c:showDLblsOverMax val="0"/>
  </c:chart>
  <c:spPr>
    <a:blipFill>
      <a:blip xmlns:r="http://schemas.openxmlformats.org/officeDocument/2006/relationships" r:embed="rId1"/>
      <a:stretch>
        <a:fillRect/>
      </a:stretch>
    </a:blipFill>
    <a:ln w="9525" cap="flat" cmpd="sng" algn="ctr">
      <a:noFill/>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mn-lt"/>
                <a:ea typeface="+mn-ea"/>
                <a:cs typeface="+mn-cs"/>
              </a:defRPr>
            </a:pPr>
            <a:r>
              <a:rPr lang="en-GB" b="1"/>
              <a:t>Average daily milk yield and milk from forage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1834876543209881E-2"/>
          <c:y val="0.13523148148148148"/>
          <c:w val="0.83632037037037033"/>
          <c:h val="0.67659303456633146"/>
        </c:manualLayout>
      </c:layout>
      <c:lineChart>
        <c:grouping val="standard"/>
        <c:varyColors val="0"/>
        <c:ser>
          <c:idx val="0"/>
          <c:order val="0"/>
          <c:tx>
            <c:strRef>
              <c:f>'Monthly averages'!$B$17</c:f>
              <c:strCache>
                <c:ptCount val="1"/>
                <c:pt idx="0">
                  <c:v>Yield per cow</c:v>
                </c:pt>
              </c:strCache>
            </c:strRef>
          </c:tx>
          <c:spPr>
            <a:ln w="28575" cap="rnd">
              <a:solidFill>
                <a:srgbClr val="0090D4"/>
              </a:solidFill>
              <a:round/>
            </a:ln>
            <a:effectLst/>
          </c:spPr>
          <c:marker>
            <c:symbol val="none"/>
          </c:marker>
          <c:cat>
            <c:numRef>
              <c:f>'Monthly averages'!$FC$8:$II$8</c:f>
              <c:numCache>
                <c:formatCode>mmm\-yy</c:formatCode>
                <c:ptCount val="8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'Monthly averages'!$FC$17:$II$17</c:f>
              <c:numCache>
                <c:formatCode>#,##0.0</c:formatCode>
                <c:ptCount val="85"/>
                <c:pt idx="0">
                  <c:v>27.385159475221368</c:v>
                </c:pt>
                <c:pt idx="1">
                  <c:v>27.47879056390428</c:v>
                </c:pt>
                <c:pt idx="2">
                  <c:v>27.702306157197501</c:v>
                </c:pt>
                <c:pt idx="3">
                  <c:v>27.426198128705099</c:v>
                </c:pt>
                <c:pt idx="4">
                  <c:v>27</c:v>
                </c:pt>
                <c:pt idx="5">
                  <c:v>26.157353118590905</c:v>
                </c:pt>
                <c:pt idx="6">
                  <c:v>24.983165475764036</c:v>
                </c:pt>
                <c:pt idx="7">
                  <c:v>24.791142550071537</c:v>
                </c:pt>
                <c:pt idx="8">
                  <c:v>24.734422319509175</c:v>
                </c:pt>
                <c:pt idx="9">
                  <c:v>25.005664672073785</c:v>
                </c:pt>
                <c:pt idx="10">
                  <c:v>25.667170770019872</c:v>
                </c:pt>
                <c:pt idx="11">
                  <c:v>26.409498783979778</c:v>
                </c:pt>
                <c:pt idx="12">
                  <c:v>27.066751143744483</c:v>
                </c:pt>
                <c:pt idx="13">
                  <c:v>27.535425127086018</c:v>
                </c:pt>
                <c:pt idx="14">
                  <c:v>27.481336038223841</c:v>
                </c:pt>
                <c:pt idx="15">
                  <c:v>27.645045045045048</c:v>
                </c:pt>
                <c:pt idx="16">
                  <c:v>27.367460774693519</c:v>
                </c:pt>
                <c:pt idx="17">
                  <c:v>26.369867989722689</c:v>
                </c:pt>
                <c:pt idx="18">
                  <c:v>25.357124818180459</c:v>
                </c:pt>
                <c:pt idx="19">
                  <c:v>25.341603278889941</c:v>
                </c:pt>
                <c:pt idx="20">
                  <c:v>25.437152054214319</c:v>
                </c:pt>
                <c:pt idx="21">
                  <c:v>25.796591438031626</c:v>
                </c:pt>
                <c:pt idx="22">
                  <c:v>26.18455433943171</c:v>
                </c:pt>
                <c:pt idx="23">
                  <c:v>27.719040115563068</c:v>
                </c:pt>
                <c:pt idx="24">
                  <c:v>28.679843414762676</c:v>
                </c:pt>
                <c:pt idx="25">
                  <c:v>28.962538436447463</c:v>
                </c:pt>
                <c:pt idx="26">
                  <c:v>28.010307382092474</c:v>
                </c:pt>
                <c:pt idx="27">
                  <c:v>27.988736469038795</c:v>
                </c:pt>
                <c:pt idx="28">
                  <c:v>27.783036454334972</c:v>
                </c:pt>
                <c:pt idx="29">
                  <c:v>26.652608263709062</c:v>
                </c:pt>
                <c:pt idx="30">
                  <c:v>25.976594638855801</c:v>
                </c:pt>
                <c:pt idx="31">
                  <c:v>25.538953456611399</c:v>
                </c:pt>
                <c:pt idx="32">
                  <c:v>25.492869444232351</c:v>
                </c:pt>
                <c:pt idx="33">
                  <c:v>25.7</c:v>
                </c:pt>
                <c:pt idx="34">
                  <c:v>26.087408839779005</c:v>
                </c:pt>
                <c:pt idx="35">
                  <c:v>27.464648648981434</c:v>
                </c:pt>
                <c:pt idx="36">
                  <c:v>28.508743161869067</c:v>
                </c:pt>
                <c:pt idx="37">
                  <c:v>29.730850515765692</c:v>
                </c:pt>
                <c:pt idx="38">
                  <c:v>27.9739438418048</c:v>
                </c:pt>
                <c:pt idx="39">
                  <c:v>28.04366462552991</c:v>
                </c:pt>
                <c:pt idx="40">
                  <c:v>27.773278127280495</c:v>
                </c:pt>
                <c:pt idx="41">
                  <c:v>26.672907495085418</c:v>
                </c:pt>
                <c:pt idx="42">
                  <c:v>26.485897023787015</c:v>
                </c:pt>
                <c:pt idx="43">
                  <c:v>25.438411495227754</c:v>
                </c:pt>
                <c:pt idx="44">
                  <c:v>25.532674973617201</c:v>
                </c:pt>
                <c:pt idx="45">
                  <c:v>25.99432839501366</c:v>
                </c:pt>
                <c:pt idx="46">
                  <c:v>26.652659384794401</c:v>
                </c:pt>
                <c:pt idx="47">
                  <c:v>27.863255068991677</c:v>
                </c:pt>
                <c:pt idx="48">
                  <c:v>28.16677091710601</c:v>
                </c:pt>
                <c:pt idx="49">
                  <c:v>28.625621463538685</c:v>
                </c:pt>
                <c:pt idx="50">
                  <c:v>28.307526881720431</c:v>
                </c:pt>
                <c:pt idx="51">
                  <c:v>28.531631750951117</c:v>
                </c:pt>
                <c:pt idx="52">
                  <c:v>28.035563383943671</c:v>
                </c:pt>
                <c:pt idx="53">
                  <c:v>26.904489442070716</c:v>
                </c:pt>
                <c:pt idx="54">
                  <c:v>26.170503882463478</c:v>
                </c:pt>
                <c:pt idx="55">
                  <c:v>25.059427756751855</c:v>
                </c:pt>
                <c:pt idx="56">
                  <c:v>25.255428927092051</c:v>
                </c:pt>
                <c:pt idx="57">
                  <c:v>25.174266815628222</c:v>
                </c:pt>
                <c:pt idx="58">
                  <c:v>25.947180726171435</c:v>
                </c:pt>
                <c:pt idx="59">
                  <c:v>26.463123535285398</c:v>
                </c:pt>
                <c:pt idx="60">
                  <c:v>27.971535145148774</c:v>
                </c:pt>
                <c:pt idx="61">
                  <c:v>28.020163709496508</c:v>
                </c:pt>
                <c:pt idx="62">
                  <c:v>27.5547930294887</c:v>
                </c:pt>
                <c:pt idx="63">
                  <c:v>27.91126622765757</c:v>
                </c:pt>
                <c:pt idx="64">
                  <c:v>26.646725109718599</c:v>
                </c:pt>
                <c:pt idx="65">
                  <c:v>25.725523302879612</c:v>
                </c:pt>
                <c:pt idx="66">
                  <c:v>25.23530586235643</c:v>
                </c:pt>
                <c:pt idx="67">
                  <c:v>25.031295968564777</c:v>
                </c:pt>
                <c:pt idx="68">
                  <c:v>25.279383479306201</c:v>
                </c:pt>
                <c:pt idx="69">
                  <c:v>25.414241098992878</c:v>
                </c:pt>
                <c:pt idx="70">
                  <c:v>26.85337951990277</c:v>
                </c:pt>
                <c:pt idx="71">
                  <c:v>27.32933501411425</c:v>
                </c:pt>
                <c:pt idx="72">
                  <c:v>28.413696649800801</c:v>
                </c:pt>
                <c:pt idx="73">
                  <c:v>28.705454464563779</c:v>
                </c:pt>
                <c:pt idx="74">
                  <c:v>28.277777099250201</c:v>
                </c:pt>
                <c:pt idx="75">
                  <c:v>28.013955209347614</c:v>
                </c:pt>
                <c:pt idx="76">
                  <c:v>27.480066734501186</c:v>
                </c:pt>
                <c:pt idx="77">
                  <c:v>26.914757882454403</c:v>
                </c:pt>
                <c:pt idx="78">
                  <c:v>26.078513345413842</c:v>
                </c:pt>
                <c:pt idx="79">
                  <c:v>25.333638593490296</c:v>
                </c:pt>
                <c:pt idx="80">
                  <c:v>25.573050150644875</c:v>
                </c:pt>
                <c:pt idx="81">
                  <c:v>25.939707255791657</c:v>
                </c:pt>
              </c:numCache>
            </c:numRef>
          </c:val>
          <c:smooth val="0"/>
          <c:extLst>
            <c:ext xmlns:c16="http://schemas.microsoft.com/office/drawing/2014/chart" uri="{C3380CC4-5D6E-409C-BE32-E72D297353CC}">
              <c16:uniqueId val="{00000000-D0E1-46B9-9823-8681E156DB86}"/>
            </c:ext>
          </c:extLst>
        </c:ser>
        <c:dLbls>
          <c:showLegendKey val="0"/>
          <c:showVal val="0"/>
          <c:showCatName val="0"/>
          <c:showSerName val="0"/>
          <c:showPercent val="0"/>
          <c:showBubbleSize val="0"/>
        </c:dLbls>
        <c:marker val="1"/>
        <c:smooth val="0"/>
        <c:axId val="412828736"/>
        <c:axId val="485328888"/>
      </c:lineChart>
      <c:lineChart>
        <c:grouping val="standard"/>
        <c:varyColors val="0"/>
        <c:ser>
          <c:idx val="1"/>
          <c:order val="1"/>
          <c:tx>
            <c:strRef>
              <c:f>'Monthly averages'!$B$19</c:f>
              <c:strCache>
                <c:ptCount val="1"/>
                <c:pt idx="0">
                  <c:v>Forage yield per cow</c:v>
                </c:pt>
              </c:strCache>
            </c:strRef>
          </c:tx>
          <c:spPr>
            <a:ln w="28575" cap="rnd">
              <a:solidFill>
                <a:srgbClr val="1F4350"/>
              </a:solidFill>
              <a:round/>
            </a:ln>
            <a:effectLst/>
          </c:spPr>
          <c:marker>
            <c:symbol val="none"/>
          </c:marker>
          <c:cat>
            <c:numRef>
              <c:f>'Monthly averages'!$FC$8:$HK$8</c:f>
              <c:numCache>
                <c:formatCode>mmm\-yy</c:formatCode>
                <c:ptCount val="6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numCache>
            </c:numRef>
          </c:cat>
          <c:val>
            <c:numRef>
              <c:f>'Monthly averages'!$FC$19:$II$19</c:f>
              <c:numCache>
                <c:formatCode>#,##0.00</c:formatCode>
                <c:ptCount val="85"/>
                <c:pt idx="0">
                  <c:v>6.7786419755733114</c:v>
                </c:pt>
                <c:pt idx="1">
                  <c:v>6.3469804374352963</c:v>
                </c:pt>
                <c:pt idx="2">
                  <c:v>7.1012839701697699</c:v>
                </c:pt>
                <c:pt idx="3">
                  <c:v>10.3989072209128</c:v>
                </c:pt>
                <c:pt idx="4">
                  <c:v>11.831249962374621</c:v>
                </c:pt>
                <c:pt idx="5">
                  <c:v>9.9471762275304627</c:v>
                </c:pt>
                <c:pt idx="6">
                  <c:v>9.4351803321958485</c:v>
                </c:pt>
                <c:pt idx="7">
                  <c:v>8.1524512672625633</c:v>
                </c:pt>
                <c:pt idx="8">
                  <c:v>6.6671476094085893</c:v>
                </c:pt>
                <c:pt idx="9">
                  <c:v>5.9933383852642113</c:v>
                </c:pt>
                <c:pt idx="10">
                  <c:v>5.5075607488619607</c:v>
                </c:pt>
                <c:pt idx="11">
                  <c:v>5.9564534794493271</c:v>
                </c:pt>
                <c:pt idx="12">
                  <c:v>6.7748691058775057</c:v>
                </c:pt>
                <c:pt idx="13">
                  <c:v>6.2530697143879577</c:v>
                </c:pt>
                <c:pt idx="14">
                  <c:v>6.5642122996228753</c:v>
                </c:pt>
                <c:pt idx="15">
                  <c:v>8.0503535704822475</c:v>
                </c:pt>
                <c:pt idx="16">
                  <c:v>10.668388303596187</c:v>
                </c:pt>
                <c:pt idx="17">
                  <c:v>9.9026018132955311</c:v>
                </c:pt>
                <c:pt idx="18">
                  <c:v>7.9911441893862269</c:v>
                </c:pt>
                <c:pt idx="19">
                  <c:v>7.3961650723242851</c:v>
                </c:pt>
                <c:pt idx="20">
                  <c:v>6.9448962304108433</c:v>
                </c:pt>
                <c:pt idx="21">
                  <c:v>6.5846627909943853</c:v>
                </c:pt>
                <c:pt idx="22">
                  <c:v>6.0292313564663171</c:v>
                </c:pt>
                <c:pt idx="23">
                  <c:v>6.4550091200589099</c:v>
                </c:pt>
                <c:pt idx="24">
                  <c:v>7.2629291978770656</c:v>
                </c:pt>
                <c:pt idx="25">
                  <c:v>6.8440662188064625</c:v>
                </c:pt>
                <c:pt idx="26">
                  <c:v>7.8162684962500162</c:v>
                </c:pt>
                <c:pt idx="27">
                  <c:v>10.348678904648805</c:v>
                </c:pt>
                <c:pt idx="28">
                  <c:v>11.703486238251513</c:v>
                </c:pt>
                <c:pt idx="29">
                  <c:v>10.597360792169509</c:v>
                </c:pt>
                <c:pt idx="30">
                  <c:v>9.61123859396222</c:v>
                </c:pt>
                <c:pt idx="31">
                  <c:v>8.4109907200021858</c:v>
                </c:pt>
                <c:pt idx="32">
                  <c:v>7.0060870598016516</c:v>
                </c:pt>
                <c:pt idx="33">
                  <c:v>6.21</c:v>
                </c:pt>
                <c:pt idx="34">
                  <c:v>6.4231519337016572</c:v>
                </c:pt>
                <c:pt idx="35">
                  <c:v>7.0791648934491889</c:v>
                </c:pt>
                <c:pt idx="36">
                  <c:v>7.2552948147331575</c:v>
                </c:pt>
                <c:pt idx="37">
                  <c:v>7.7803878292567745</c:v>
                </c:pt>
                <c:pt idx="38">
                  <c:v>7.9993894582565002</c:v>
                </c:pt>
                <c:pt idx="39">
                  <c:v>10.899374728695058</c:v>
                </c:pt>
                <c:pt idx="40">
                  <c:v>11.938331561227059</c:v>
                </c:pt>
                <c:pt idx="41">
                  <c:v>10.313241225277109</c:v>
                </c:pt>
                <c:pt idx="42">
                  <c:v>9.6322155201754711</c:v>
                </c:pt>
                <c:pt idx="43">
                  <c:v>8.555994736171515</c:v>
                </c:pt>
                <c:pt idx="44">
                  <c:v>7.8051129377365989</c:v>
                </c:pt>
                <c:pt idx="45">
                  <c:v>7.276846261310995</c:v>
                </c:pt>
                <c:pt idx="46">
                  <c:v>6.7940496969014506</c:v>
                </c:pt>
                <c:pt idx="47">
                  <c:v>7.6691635002187937</c:v>
                </c:pt>
                <c:pt idx="48">
                  <c:v>8.0312825782622941</c:v>
                </c:pt>
                <c:pt idx="49">
                  <c:v>8.2147794943522587</c:v>
                </c:pt>
                <c:pt idx="50">
                  <c:v>8.7327724037401477</c:v>
                </c:pt>
                <c:pt idx="51">
                  <c:v>10.256967746421511</c:v>
                </c:pt>
                <c:pt idx="52">
                  <c:v>11.366912201979979</c:v>
                </c:pt>
                <c:pt idx="53">
                  <c:v>10.767526369021818</c:v>
                </c:pt>
                <c:pt idx="54">
                  <c:v>9.604563511842521</c:v>
                </c:pt>
                <c:pt idx="55">
                  <c:v>8.8374697573651027</c:v>
                </c:pt>
                <c:pt idx="56">
                  <c:v>6.6314403451162196</c:v>
                </c:pt>
                <c:pt idx="57">
                  <c:v>6.9786421441362325</c:v>
                </c:pt>
                <c:pt idx="58">
                  <c:v>6.6968455439480046</c:v>
                </c:pt>
                <c:pt idx="59">
                  <c:v>6.6750132759783742</c:v>
                </c:pt>
                <c:pt idx="60">
                  <c:v>7.7284431949165544</c:v>
                </c:pt>
                <c:pt idx="61">
                  <c:v>7.8333455063360473</c:v>
                </c:pt>
                <c:pt idx="62">
                  <c:v>8.4921231414170606</c:v>
                </c:pt>
                <c:pt idx="63">
                  <c:v>10.816269677014738</c:v>
                </c:pt>
                <c:pt idx="64">
                  <c:v>11.97125807799733</c:v>
                </c:pt>
                <c:pt idx="65">
                  <c:v>9.9299397350397705</c:v>
                </c:pt>
                <c:pt idx="66">
                  <c:v>7.9216204617851931</c:v>
                </c:pt>
                <c:pt idx="67">
                  <c:v>7.2515247954913145</c:v>
                </c:pt>
                <c:pt idx="68">
                  <c:v>6.3425198106032736</c:v>
                </c:pt>
                <c:pt idx="69">
                  <c:v>6.5050919627691055</c:v>
                </c:pt>
                <c:pt idx="70">
                  <c:v>6.276545730780918</c:v>
                </c:pt>
                <c:pt idx="71">
                  <c:v>6.5735858814402999</c:v>
                </c:pt>
                <c:pt idx="72">
                  <c:v>7.5573153580213708</c:v>
                </c:pt>
                <c:pt idx="73">
                  <c:v>7.4214196734439648</c:v>
                </c:pt>
                <c:pt idx="74">
                  <c:v>7.0902377523613689</c:v>
                </c:pt>
                <c:pt idx="75">
                  <c:v>9.1618007140538786</c:v>
                </c:pt>
                <c:pt idx="76">
                  <c:v>10.604051508401396</c:v>
                </c:pt>
                <c:pt idx="77">
                  <c:v>9.56279202496005</c:v>
                </c:pt>
                <c:pt idx="78">
                  <c:v>8.5623090802255444</c:v>
                </c:pt>
                <c:pt idx="79">
                  <c:v>8.094922461230615</c:v>
                </c:pt>
                <c:pt idx="80">
                  <c:v>7.1144366772043872</c:v>
                </c:pt>
                <c:pt idx="81">
                  <c:v>5.8740987770642379</c:v>
                </c:pt>
              </c:numCache>
            </c:numRef>
          </c:val>
          <c:smooth val="0"/>
          <c:extLst>
            <c:ext xmlns:c16="http://schemas.microsoft.com/office/drawing/2014/chart" uri="{C3380CC4-5D6E-409C-BE32-E72D297353CC}">
              <c16:uniqueId val="{00000001-D0E1-46B9-9823-8681E156DB86}"/>
            </c:ext>
          </c:extLst>
        </c:ser>
        <c:dLbls>
          <c:showLegendKey val="0"/>
          <c:showVal val="0"/>
          <c:showCatName val="0"/>
          <c:showSerName val="0"/>
          <c:showPercent val="0"/>
          <c:showBubbleSize val="0"/>
        </c:dLbls>
        <c:marker val="1"/>
        <c:smooth val="0"/>
        <c:axId val="923531976"/>
        <c:axId val="923538208"/>
      </c:lineChart>
      <c:dateAx>
        <c:axId val="412828736"/>
        <c:scaling>
          <c:orientation val="minMax"/>
          <c:max val="45200"/>
          <c:min val="44470"/>
        </c:scaling>
        <c:delete val="0"/>
        <c:axPos val="b"/>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sz="1200"/>
                  <a:t>Source: Promar Milkminder</a:t>
                </a:r>
              </a:p>
            </c:rich>
          </c:tx>
          <c:layout>
            <c:manualLayout>
              <c:xMode val="edge"/>
              <c:yMode val="edge"/>
              <c:x val="6.57716049382709E-4"/>
              <c:y val="0.950023148148148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485328888"/>
        <c:crosses val="autoZero"/>
        <c:auto val="1"/>
        <c:lblOffset val="100"/>
        <c:baseTimeUnit val="months"/>
      </c:dateAx>
      <c:valAx>
        <c:axId val="48532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sz="1200" b="0"/>
                  <a:t>Milk yield (litres/day/cow)</a:t>
                </a:r>
              </a:p>
            </c:rich>
          </c:tx>
          <c:layout>
            <c:manualLayout>
              <c:xMode val="edge"/>
              <c:yMode val="edge"/>
              <c:x val="9.7993827160493827E-4"/>
              <c:y val="0.3135962962962962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2828736"/>
        <c:crosses val="autoZero"/>
        <c:crossBetween val="between"/>
      </c:valAx>
      <c:valAx>
        <c:axId val="923538208"/>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sz="1200" b="0"/>
                  <a:t>Milk  from forage (litres/day/cow)</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923531976"/>
        <c:crosses val="max"/>
        <c:crossBetween val="between"/>
      </c:valAx>
      <c:dateAx>
        <c:axId val="923531976"/>
        <c:scaling>
          <c:orientation val="minMax"/>
        </c:scaling>
        <c:delete val="1"/>
        <c:axPos val="b"/>
        <c:numFmt formatCode="mmm\-yy" sourceLinked="1"/>
        <c:majorTickMark val="out"/>
        <c:minorTickMark val="none"/>
        <c:tickLblPos val="nextTo"/>
        <c:crossAx val="923538208"/>
        <c:crosses val="autoZero"/>
        <c:auto val="1"/>
        <c:lblOffset val="100"/>
        <c:baseTimeUnit val="months"/>
      </c:dateAx>
      <c:spPr>
        <a:noFill/>
        <a:ln>
          <a:noFill/>
        </a:ln>
        <a:effectLst/>
      </c:spPr>
    </c:plotArea>
    <c:legend>
      <c:legendPos val="t"/>
      <c:layout>
        <c:manualLayout>
          <c:xMode val="edge"/>
          <c:yMode val="edge"/>
          <c:x val="0.25363302469135801"/>
          <c:y val="7.6949768518518535E-2"/>
          <c:w val="0.50841296296296301"/>
          <c:h val="5.34076388888888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484486</xdr:colOff>
      <xdr:row>0</xdr:row>
      <xdr:rowOff>0</xdr:rowOff>
    </xdr:from>
    <xdr:to>
      <xdr:col>239</xdr:col>
      <xdr:colOff>619125</xdr:colOff>
      <xdr:row>2</xdr:row>
      <xdr:rowOff>46403</xdr:rowOff>
    </xdr:to>
    <xdr:pic>
      <xdr:nvPicPr>
        <xdr:cNvPr id="4" name="Gradientbar">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4486" y="0"/>
          <a:ext cx="63574314" cy="455978"/>
        </a:xfrm>
        <a:prstGeom prst="rect">
          <a:avLst/>
        </a:prstGeom>
      </xdr:spPr>
    </xdr:pic>
    <xdr:clientData/>
  </xdr:twoCellAnchor>
  <xdr:twoCellAnchor editAs="oneCell">
    <xdr:from>
      <xdr:col>0</xdr:col>
      <xdr:colOff>0</xdr:colOff>
      <xdr:row>0</xdr:row>
      <xdr:rowOff>0</xdr:rowOff>
    </xdr:from>
    <xdr:to>
      <xdr:col>0</xdr:col>
      <xdr:colOff>502285</xdr:colOff>
      <xdr:row>1</xdr:row>
      <xdr:rowOff>187325</xdr:rowOff>
    </xdr:to>
    <xdr:pic>
      <xdr:nvPicPr>
        <xdr:cNvPr id="5" name="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73380"/>
        </a:xfrm>
        <a:prstGeom prst="rect">
          <a:avLst/>
        </a:prstGeom>
      </xdr:spPr>
    </xdr:pic>
    <xdr:clientData/>
  </xdr:twoCellAnchor>
  <xdr:twoCellAnchor editAs="oneCell">
    <xdr:from>
      <xdr:col>1</xdr:col>
      <xdr:colOff>460659</xdr:colOff>
      <xdr:row>2</xdr:row>
      <xdr:rowOff>0</xdr:rowOff>
    </xdr:from>
    <xdr:to>
      <xdr:col>164</xdr:col>
      <xdr:colOff>69683</xdr:colOff>
      <xdr:row>4</xdr:row>
      <xdr:rowOff>41044</xdr:rowOff>
    </xdr:to>
    <xdr:pic>
      <xdr:nvPicPr>
        <xdr:cNvPr id="6" name="Gradientbar with swoosh 1" hidden="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14635"/>
        </a:xfrm>
        <a:prstGeom prst="rect">
          <a:avLst/>
        </a:prstGeom>
      </xdr:spPr>
    </xdr:pic>
    <xdr:clientData/>
  </xdr:twoCellAnchor>
  <xdr:twoCellAnchor editAs="oneCell">
    <xdr:from>
      <xdr:col>1</xdr:col>
      <xdr:colOff>460659</xdr:colOff>
      <xdr:row>2</xdr:row>
      <xdr:rowOff>0</xdr:rowOff>
    </xdr:from>
    <xdr:to>
      <xdr:col>164</xdr:col>
      <xdr:colOff>69683</xdr:colOff>
      <xdr:row>4</xdr:row>
      <xdr:rowOff>41044</xdr:rowOff>
    </xdr:to>
    <xdr:pic>
      <xdr:nvPicPr>
        <xdr:cNvPr id="7" name="Gradientbar with swoosh 1" hidden="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14635"/>
        </a:xfrm>
        <a:prstGeom prst="rect">
          <a:avLst/>
        </a:prstGeom>
      </xdr:spPr>
    </xdr:pic>
    <xdr:clientData/>
  </xdr:twoCellAnchor>
  <xdr:twoCellAnchor>
    <xdr:from>
      <xdr:col>158</xdr:col>
      <xdr:colOff>42334</xdr:colOff>
      <xdr:row>6</xdr:row>
      <xdr:rowOff>84666</xdr:rowOff>
    </xdr:from>
    <xdr:to>
      <xdr:col>158</xdr:col>
      <xdr:colOff>656168</xdr:colOff>
      <xdr:row>6</xdr:row>
      <xdr:rowOff>84666</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3423709" y="1122891"/>
          <a:ext cx="613834" cy="0"/>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485115</xdr:colOff>
      <xdr:row>0</xdr:row>
      <xdr:rowOff>0</xdr:rowOff>
    </xdr:from>
    <xdr:to>
      <xdr:col>239</xdr:col>
      <xdr:colOff>0</xdr:colOff>
      <xdr:row>2</xdr:row>
      <xdr:rowOff>38216</xdr:rowOff>
    </xdr:to>
    <xdr:pic>
      <xdr:nvPicPr>
        <xdr:cNvPr id="2" name="Gradientbar">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5115" y="0"/>
          <a:ext cx="63179985" cy="419216"/>
        </a:xfrm>
        <a:prstGeom prst="rect">
          <a:avLst/>
        </a:prstGeom>
      </xdr:spPr>
    </xdr:pic>
    <xdr:clientData/>
  </xdr:twoCellAnchor>
  <xdr:twoCellAnchor editAs="oneCell">
    <xdr:from>
      <xdr:col>0</xdr:col>
      <xdr:colOff>0</xdr:colOff>
      <xdr:row>0</xdr:row>
      <xdr:rowOff>0</xdr:rowOff>
    </xdr:from>
    <xdr:to>
      <xdr:col>0</xdr:col>
      <xdr:colOff>506095</xdr:colOff>
      <xdr:row>1</xdr:row>
      <xdr:rowOff>180340</xdr:rowOff>
    </xdr:to>
    <xdr:pic>
      <xdr:nvPicPr>
        <xdr:cNvPr id="3" name="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73380"/>
        </a:xfrm>
        <a:prstGeom prst="rect">
          <a:avLst/>
        </a:prstGeom>
      </xdr:spPr>
    </xdr:pic>
    <xdr:clientData/>
  </xdr:twoCellAnchor>
  <xdr:twoCellAnchor editAs="oneCell">
    <xdr:from>
      <xdr:col>1</xdr:col>
      <xdr:colOff>460659</xdr:colOff>
      <xdr:row>2</xdr:row>
      <xdr:rowOff>0</xdr:rowOff>
    </xdr:from>
    <xdr:to>
      <xdr:col>163</xdr:col>
      <xdr:colOff>65687</xdr:colOff>
      <xdr:row>4</xdr:row>
      <xdr:rowOff>27285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1310"/>
        </a:xfrm>
        <a:prstGeom prst="rect">
          <a:avLst/>
        </a:prstGeom>
      </xdr:spPr>
    </xdr:pic>
    <xdr:clientData/>
  </xdr:twoCellAnchor>
  <xdr:twoCellAnchor editAs="oneCell">
    <xdr:from>
      <xdr:col>1</xdr:col>
      <xdr:colOff>460659</xdr:colOff>
      <xdr:row>2</xdr:row>
      <xdr:rowOff>0</xdr:rowOff>
    </xdr:from>
    <xdr:to>
      <xdr:col>163</xdr:col>
      <xdr:colOff>65687</xdr:colOff>
      <xdr:row>4</xdr:row>
      <xdr:rowOff>27285</xdr:rowOff>
    </xdr:to>
    <xdr:pic>
      <xdr:nvPicPr>
        <xdr:cNvPr id="5" name="Gradientbar with swoosh 1" hidden="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1310"/>
        </a:xfrm>
        <a:prstGeom prst="rect">
          <a:avLst/>
        </a:prstGeom>
      </xdr:spPr>
    </xdr:pic>
    <xdr:clientData/>
  </xdr:twoCellAnchor>
  <xdr:twoCellAnchor editAs="oneCell">
    <xdr:from>
      <xdr:col>1</xdr:col>
      <xdr:colOff>460659</xdr:colOff>
      <xdr:row>2</xdr:row>
      <xdr:rowOff>0</xdr:rowOff>
    </xdr:from>
    <xdr:to>
      <xdr:col>163</xdr:col>
      <xdr:colOff>65687</xdr:colOff>
      <xdr:row>4</xdr:row>
      <xdr:rowOff>39139</xdr:rowOff>
    </xdr:to>
    <xdr:pic>
      <xdr:nvPicPr>
        <xdr:cNvPr id="8" name="Gradientbar with swoosh 1" hidden="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8719"/>
        </a:xfrm>
        <a:prstGeom prst="rect">
          <a:avLst/>
        </a:prstGeom>
      </xdr:spPr>
    </xdr:pic>
    <xdr:clientData/>
  </xdr:twoCellAnchor>
  <xdr:twoCellAnchor editAs="oneCell">
    <xdr:from>
      <xdr:col>1</xdr:col>
      <xdr:colOff>460659</xdr:colOff>
      <xdr:row>2</xdr:row>
      <xdr:rowOff>0</xdr:rowOff>
    </xdr:from>
    <xdr:to>
      <xdr:col>163</xdr:col>
      <xdr:colOff>65687</xdr:colOff>
      <xdr:row>4</xdr:row>
      <xdr:rowOff>39139</xdr:rowOff>
    </xdr:to>
    <xdr:pic>
      <xdr:nvPicPr>
        <xdr:cNvPr id="9" name="Gradientbar with swoosh 1" hidden="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8719"/>
        </a:xfrm>
        <a:prstGeom prst="rect">
          <a:avLst/>
        </a:prstGeom>
      </xdr:spPr>
    </xdr:pic>
    <xdr:clientData/>
  </xdr:twoCellAnchor>
  <xdr:twoCellAnchor>
    <xdr:from>
      <xdr:col>157</xdr:col>
      <xdr:colOff>42334</xdr:colOff>
      <xdr:row>6</xdr:row>
      <xdr:rowOff>84666</xdr:rowOff>
    </xdr:from>
    <xdr:to>
      <xdr:col>157</xdr:col>
      <xdr:colOff>656168</xdr:colOff>
      <xdr:row>6</xdr:row>
      <xdr:rowOff>84666</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bwMode="auto">
        <a:xfrm flipH="1">
          <a:off x="3214159" y="1122891"/>
          <a:ext cx="613834" cy="0"/>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497190</xdr:colOff>
      <xdr:row>0</xdr:row>
      <xdr:rowOff>10796</xdr:rowOff>
    </xdr:from>
    <xdr:to>
      <xdr:col>21</xdr:col>
      <xdr:colOff>730250</xdr:colOff>
      <xdr:row>2</xdr:row>
      <xdr:rowOff>0</xdr:rowOff>
    </xdr:to>
    <xdr:pic>
      <xdr:nvPicPr>
        <xdr:cNvPr id="2" name="Gradientbar">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0" y="10796"/>
          <a:ext cx="15060310" cy="370204"/>
        </a:xfrm>
        <a:prstGeom prst="rect">
          <a:avLst/>
        </a:prstGeom>
      </xdr:spPr>
    </xdr:pic>
    <xdr:clientData/>
  </xdr:twoCellAnchor>
  <xdr:twoCellAnchor editAs="oneCell">
    <xdr:from>
      <xdr:col>0</xdr:col>
      <xdr:colOff>0</xdr:colOff>
      <xdr:row>0</xdr:row>
      <xdr:rowOff>0</xdr:rowOff>
    </xdr:from>
    <xdr:to>
      <xdr:col>0</xdr:col>
      <xdr:colOff>502285</xdr:colOff>
      <xdr:row>2</xdr:row>
      <xdr:rowOff>0</xdr:rowOff>
    </xdr:to>
    <xdr:pic>
      <xdr:nvPicPr>
        <xdr:cNvPr id="3" name="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81000"/>
        </a:xfrm>
        <a:prstGeom prst="rect">
          <a:avLst/>
        </a:prstGeom>
      </xdr:spPr>
    </xdr:pic>
    <xdr:clientData/>
  </xdr:twoCellAnchor>
  <xdr:twoCellAnchor editAs="oneCell">
    <xdr:from>
      <xdr:col>1</xdr:col>
      <xdr:colOff>460659</xdr:colOff>
      <xdr:row>2</xdr:row>
      <xdr:rowOff>0</xdr:rowOff>
    </xdr:from>
    <xdr:to>
      <xdr:col>12</xdr:col>
      <xdr:colOff>449862</xdr:colOff>
      <xdr:row>4</xdr:row>
      <xdr:rowOff>31095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1310"/>
        </a:xfrm>
        <a:prstGeom prst="rect">
          <a:avLst/>
        </a:prstGeom>
      </xdr:spPr>
    </xdr:pic>
    <xdr:clientData/>
  </xdr:twoCellAnchor>
  <xdr:twoCellAnchor editAs="oneCell">
    <xdr:from>
      <xdr:col>1</xdr:col>
      <xdr:colOff>460659</xdr:colOff>
      <xdr:row>2</xdr:row>
      <xdr:rowOff>0</xdr:rowOff>
    </xdr:from>
    <xdr:to>
      <xdr:col>12</xdr:col>
      <xdr:colOff>449862</xdr:colOff>
      <xdr:row>4</xdr:row>
      <xdr:rowOff>31095</xdr:rowOff>
    </xdr:to>
    <xdr:pic>
      <xdr:nvPicPr>
        <xdr:cNvPr id="5" name="Gradientbar with swoosh 1" hidden="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1310"/>
        </a:xfrm>
        <a:prstGeom prst="rect">
          <a:avLst/>
        </a:prstGeom>
      </xdr:spPr>
    </xdr:pic>
    <xdr:clientData/>
  </xdr:twoCellAnchor>
  <xdr:twoCellAnchor editAs="oneCell">
    <xdr:from>
      <xdr:col>1</xdr:col>
      <xdr:colOff>460659</xdr:colOff>
      <xdr:row>2</xdr:row>
      <xdr:rowOff>0</xdr:rowOff>
    </xdr:from>
    <xdr:to>
      <xdr:col>12</xdr:col>
      <xdr:colOff>449862</xdr:colOff>
      <xdr:row>4</xdr:row>
      <xdr:rowOff>41044</xdr:rowOff>
    </xdr:to>
    <xdr:pic>
      <xdr:nvPicPr>
        <xdr:cNvPr id="6" name="Gradientbar with swoosh 1" hidden="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8719"/>
        </a:xfrm>
        <a:prstGeom prst="rect">
          <a:avLst/>
        </a:prstGeom>
      </xdr:spPr>
    </xdr:pic>
    <xdr:clientData/>
  </xdr:twoCellAnchor>
  <xdr:twoCellAnchor editAs="oneCell">
    <xdr:from>
      <xdr:col>1</xdr:col>
      <xdr:colOff>460659</xdr:colOff>
      <xdr:row>2</xdr:row>
      <xdr:rowOff>0</xdr:rowOff>
    </xdr:from>
    <xdr:to>
      <xdr:col>12</xdr:col>
      <xdr:colOff>449862</xdr:colOff>
      <xdr:row>4</xdr:row>
      <xdr:rowOff>41044</xdr:rowOff>
    </xdr:to>
    <xdr:pic>
      <xdr:nvPicPr>
        <xdr:cNvPr id="7" name="Gradientbar with swoosh 1" hidden="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323850"/>
          <a:ext cx="7886698" cy="488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438149</xdr:colOff>
      <xdr:row>0</xdr:row>
      <xdr:rowOff>0</xdr:rowOff>
    </xdr:from>
    <xdr:to>
      <xdr:col>22</xdr:col>
      <xdr:colOff>356234</xdr:colOff>
      <xdr:row>27</xdr:row>
      <xdr:rowOff>59055</xdr:rowOff>
    </xdr:to>
    <xdr:graphicFrame macro="">
      <xdr:nvGraphicFramePr>
        <xdr:cNvPr id="6377297" name="Chart 4">
          <a:extLst>
            <a:ext uri="{FF2B5EF4-FFF2-40B4-BE49-F238E27FC236}">
              <a16:creationId xmlns:a16="http://schemas.microsoft.com/office/drawing/2014/main" id="{00000000-0008-0000-0300-0000514F6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0</xdr:row>
      <xdr:rowOff>47624</xdr:rowOff>
    </xdr:from>
    <xdr:to>
      <xdr:col>10</xdr:col>
      <xdr:colOff>555450</xdr:colOff>
      <xdr:row>27</xdr:row>
      <xdr:rowOff>121919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0.84127</cdr:x>
      <cdr:y>0</cdr:y>
    </cdr:from>
    <cdr:to>
      <cdr:x>1</cdr:x>
      <cdr:y>0.10791</cdr:y>
    </cdr:to>
    <cdr:pic>
      <cdr:nvPicPr>
        <cdr:cNvPr id="3" name="chart">
          <a:extLst xmlns:a="http://schemas.openxmlformats.org/drawingml/2006/main">
            <a:ext uri="{FF2B5EF4-FFF2-40B4-BE49-F238E27FC236}">
              <a16:creationId xmlns:a16="http://schemas.microsoft.com/office/drawing/2014/main" id="{2392D8C7-9DCC-4244-B390-E55493761E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chart">
          <a:extLst xmlns:a="http://schemas.openxmlformats.org/drawingml/2006/main">
            <a:ext uri="{FF2B5EF4-FFF2-40B4-BE49-F238E27FC236}">
              <a16:creationId xmlns:a16="http://schemas.microsoft.com/office/drawing/2014/main" id="{A5A92DBF-B94F-4DB7-8EEE-A0D415BF75E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datum@ahdb.org.uk"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F45"/>
  <sheetViews>
    <sheetView showGridLines="0" tabSelected="1" zoomScale="75" zoomScaleNormal="75" workbookViewId="0">
      <pane xSplit="3" ySplit="6" topLeftCell="HG7" activePane="bottomRight" state="frozen"/>
      <selection activeCell="A7" sqref="A7"/>
      <selection pane="topRight" activeCell="A7" sqref="A7"/>
      <selection pane="bottomLeft" activeCell="A7" sqref="A7"/>
      <selection pane="bottomRight" activeCell="A6" sqref="A6"/>
    </sheetView>
  </sheetViews>
  <sheetFormatPr defaultColWidth="9.26953125" defaultRowHeight="15.5"/>
  <cols>
    <col min="1" max="1" width="8.7265625" style="73" customWidth="1"/>
    <col min="2" max="2" width="43.7265625" style="73" customWidth="1"/>
    <col min="3" max="3" width="15.7265625" style="73" customWidth="1"/>
    <col min="4" max="4" width="15.7265625" style="73" hidden="1" customWidth="1"/>
    <col min="5" max="106" width="10.7265625" style="74" hidden="1" customWidth="1"/>
    <col min="107" max="127" width="10.7265625" style="73" hidden="1" customWidth="1"/>
    <col min="128" max="129" width="9.26953125" style="73" hidden="1" customWidth="1"/>
    <col min="130" max="131" width="10" style="73" hidden="1" customWidth="1"/>
    <col min="132" max="133" width="9.26953125" style="73" hidden="1" customWidth="1"/>
    <col min="134" max="134" width="10" style="73" hidden="1" customWidth="1"/>
    <col min="135" max="135" width="13.26953125" style="73" hidden="1" customWidth="1"/>
    <col min="136" max="136" width="12.7265625" style="73" hidden="1" customWidth="1"/>
    <col min="137" max="138" width="13.26953125" style="73" hidden="1" customWidth="1"/>
    <col min="139" max="140" width="12.7265625" style="73" hidden="1" customWidth="1"/>
    <col min="141" max="141" width="13.26953125" style="73" hidden="1" customWidth="1"/>
    <col min="142" max="142" width="12.7265625" style="73" hidden="1" customWidth="1"/>
    <col min="143" max="143" width="13.26953125" style="75" hidden="1" customWidth="1"/>
    <col min="144" max="144" width="12.7265625" style="73" hidden="1" customWidth="1"/>
    <col min="145" max="145" width="12.453125" style="73" hidden="1" customWidth="1"/>
    <col min="146" max="146" width="11.453125" style="73" hidden="1" customWidth="1"/>
    <col min="147" max="147" width="11" style="73" hidden="1" customWidth="1"/>
    <col min="148" max="148" width="11.453125" style="73" hidden="1" customWidth="1"/>
    <col min="149" max="149" width="10.54296875" style="73" hidden="1" customWidth="1"/>
    <col min="150" max="150" width="11.453125" style="73" hidden="1" customWidth="1"/>
    <col min="151" max="151" width="12.7265625" style="73" hidden="1" customWidth="1"/>
    <col min="152" max="152" width="11.7265625" style="73" hidden="1" customWidth="1"/>
    <col min="153" max="153" width="13.26953125" style="73" hidden="1" customWidth="1"/>
    <col min="154" max="154" width="11.453125" style="73" hidden="1" customWidth="1"/>
    <col min="155" max="156" width="11.453125" style="75" hidden="1" customWidth="1"/>
    <col min="157" max="157" width="11.453125" style="73" hidden="1" customWidth="1"/>
    <col min="158" max="158" width="12.7265625" style="73" hidden="1" customWidth="1"/>
    <col min="159" max="159" width="10.7265625" style="126" customWidth="1"/>
    <col min="160" max="193" width="10.7265625" style="73" customWidth="1"/>
    <col min="194" max="194" width="9.54296875" style="73" bestFit="1" customWidth="1"/>
    <col min="195" max="195" width="10.7265625" style="73" customWidth="1"/>
    <col min="196" max="196" width="9.7265625" style="73" customWidth="1"/>
    <col min="197" max="197" width="10" style="73" customWidth="1"/>
    <col min="198" max="198" width="10.453125" style="73" customWidth="1"/>
    <col min="199" max="200" width="11" style="73" customWidth="1"/>
    <col min="201" max="201" width="9.7265625" style="73" bestFit="1" customWidth="1"/>
    <col min="202" max="202" width="10.7265625" style="73" customWidth="1"/>
    <col min="203" max="209" width="9.7265625" style="73" bestFit="1" customWidth="1"/>
    <col min="210" max="210" width="10.26953125" style="73" customWidth="1"/>
    <col min="211" max="217" width="9.7265625" style="73" bestFit="1" customWidth="1"/>
    <col min="218" max="228" width="9.81640625" style="73" bestFit="1" customWidth="1"/>
    <col min="229" max="234" width="10.26953125" style="73" customWidth="1"/>
    <col min="235" max="236" width="11.453125" style="73" customWidth="1"/>
    <col min="237" max="237" width="13.26953125" style="73" customWidth="1"/>
    <col min="238" max="238" width="9.81640625" style="73" bestFit="1" customWidth="1"/>
    <col min="239" max="239" width="11.1796875" style="73" customWidth="1"/>
    <col min="240" max="16384" width="9.26953125" style="73"/>
  </cols>
  <sheetData>
    <row r="1" spans="1:240">
      <c r="FC1" s="73"/>
    </row>
    <row r="2" spans="1:240">
      <c r="FC2" s="73"/>
    </row>
    <row r="3" spans="1:240" s="77" customFormat="1" ht="20">
      <c r="A3" s="76" t="s">
        <v>124</v>
      </c>
      <c r="C3" s="76"/>
      <c r="D3" s="76"/>
      <c r="E3" s="76"/>
      <c r="F3" s="76"/>
      <c r="G3" s="76"/>
      <c r="H3" s="76"/>
      <c r="I3" s="76"/>
      <c r="J3" s="76"/>
      <c r="K3" s="76"/>
      <c r="L3" s="76"/>
      <c r="M3" s="76"/>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EM3" s="79"/>
      <c r="EY3" s="79"/>
      <c r="EZ3" s="79"/>
    </row>
    <row r="4" spans="1:240" ht="15" customHeight="1">
      <c r="A4" s="26" t="s">
        <v>119</v>
      </c>
      <c r="C4" s="80"/>
      <c r="D4" s="80"/>
      <c r="E4" s="80"/>
      <c r="F4" s="80"/>
      <c r="G4" s="80"/>
      <c r="H4" s="80"/>
      <c r="I4" s="80"/>
      <c r="J4" s="80"/>
      <c r="K4" s="80"/>
      <c r="L4" s="80"/>
      <c r="M4" s="80"/>
      <c r="FC4" s="73"/>
    </row>
    <row r="5" spans="1:240" ht="15" customHeight="1">
      <c r="A5" s="27" t="s">
        <v>120</v>
      </c>
      <c r="C5" s="80"/>
      <c r="D5" s="80"/>
      <c r="E5" s="80"/>
      <c r="F5" s="80"/>
      <c r="G5" s="80"/>
      <c r="H5" s="80"/>
      <c r="I5" s="80"/>
      <c r="J5" s="80"/>
      <c r="K5" s="80"/>
      <c r="L5" s="80"/>
      <c r="M5" s="80"/>
      <c r="AZ5" s="194"/>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4"/>
      <c r="CW5" s="195"/>
      <c r="CX5" s="195"/>
      <c r="CY5" s="195"/>
      <c r="CZ5" s="195"/>
      <c r="DA5" s="195"/>
      <c r="DB5" s="19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N5" s="75"/>
      <c r="EO5" s="75"/>
      <c r="EP5" s="75"/>
      <c r="EQ5" s="75"/>
      <c r="ER5" s="194"/>
      <c r="ES5" s="75"/>
      <c r="ET5" s="75"/>
      <c r="EU5" s="75"/>
      <c r="EV5" s="75"/>
      <c r="EW5" s="75"/>
      <c r="EX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194"/>
      <c r="GO5" s="75"/>
      <c r="GP5" s="75"/>
      <c r="GQ5" s="75"/>
      <c r="GR5" s="75"/>
    </row>
    <row r="6" spans="1:240" ht="22" customHeight="1">
      <c r="A6" s="81" t="s">
        <v>145</v>
      </c>
      <c r="C6" s="80"/>
      <c r="D6" s="80"/>
      <c r="E6" s="80"/>
      <c r="F6" s="80"/>
      <c r="G6" s="80"/>
      <c r="H6" s="80"/>
      <c r="I6" s="80"/>
      <c r="J6" s="80"/>
      <c r="K6" s="80"/>
      <c r="L6" s="80"/>
      <c r="M6" s="80"/>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N6" s="75"/>
      <c r="EO6" s="75"/>
      <c r="EP6" s="75"/>
      <c r="EQ6" s="75"/>
      <c r="ER6" s="75"/>
      <c r="ES6" s="75"/>
      <c r="ET6" s="75"/>
      <c r="EU6" s="75"/>
      <c r="EV6" s="75"/>
      <c r="EW6" s="75"/>
      <c r="EX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row>
    <row r="7" spans="1:240" ht="15" customHeight="1">
      <c r="B7" s="80"/>
      <c r="C7" s="80"/>
      <c r="D7" s="80"/>
      <c r="E7" s="80"/>
      <c r="F7" s="80"/>
      <c r="G7" s="80"/>
      <c r="H7" s="80"/>
      <c r="I7" s="80"/>
      <c r="J7" s="80"/>
      <c r="K7" s="80"/>
      <c r="L7" s="80"/>
      <c r="M7" s="80"/>
      <c r="FC7" s="73"/>
      <c r="FD7" s="82" t="s">
        <v>98</v>
      </c>
    </row>
    <row r="8" spans="1:240" s="83" customFormat="1" ht="15" customHeight="1">
      <c r="B8" s="28"/>
      <c r="C8" s="29" t="s">
        <v>96</v>
      </c>
      <c r="D8" s="29"/>
      <c r="E8" s="30">
        <v>38047</v>
      </c>
      <c r="F8" s="30">
        <v>38078</v>
      </c>
      <c r="G8" s="30">
        <v>38108</v>
      </c>
      <c r="H8" s="30">
        <v>38139</v>
      </c>
      <c r="I8" s="30">
        <v>38169</v>
      </c>
      <c r="J8" s="30">
        <v>38200</v>
      </c>
      <c r="K8" s="30">
        <v>38231</v>
      </c>
      <c r="L8" s="30">
        <v>38261</v>
      </c>
      <c r="M8" s="30">
        <v>38292</v>
      </c>
      <c r="N8" s="30">
        <v>38322</v>
      </c>
      <c r="O8" s="30">
        <v>38353</v>
      </c>
      <c r="P8" s="30">
        <v>38384</v>
      </c>
      <c r="Q8" s="30">
        <v>38412</v>
      </c>
      <c r="R8" s="30">
        <v>38443</v>
      </c>
      <c r="S8" s="30">
        <v>38473</v>
      </c>
      <c r="T8" s="30">
        <v>38504</v>
      </c>
      <c r="U8" s="30">
        <v>38534</v>
      </c>
      <c r="V8" s="30">
        <v>38565</v>
      </c>
      <c r="W8" s="30">
        <v>38596</v>
      </c>
      <c r="X8" s="30">
        <v>38626</v>
      </c>
      <c r="Y8" s="30">
        <v>38657</v>
      </c>
      <c r="Z8" s="30">
        <v>38687</v>
      </c>
      <c r="AA8" s="30">
        <v>38718</v>
      </c>
      <c r="AB8" s="30">
        <v>38749</v>
      </c>
      <c r="AC8" s="30">
        <v>38777</v>
      </c>
      <c r="AD8" s="30">
        <v>38808</v>
      </c>
      <c r="AE8" s="30">
        <v>38838</v>
      </c>
      <c r="AF8" s="30">
        <v>38869</v>
      </c>
      <c r="AG8" s="30">
        <v>38899</v>
      </c>
      <c r="AH8" s="30">
        <v>38930</v>
      </c>
      <c r="AI8" s="30">
        <v>38961</v>
      </c>
      <c r="AJ8" s="30">
        <v>38991</v>
      </c>
      <c r="AK8" s="30">
        <v>39022</v>
      </c>
      <c r="AL8" s="30">
        <v>39052</v>
      </c>
      <c r="AM8" s="30">
        <v>39083</v>
      </c>
      <c r="AN8" s="30">
        <v>39114</v>
      </c>
      <c r="AO8" s="30">
        <v>39142</v>
      </c>
      <c r="AP8" s="30">
        <v>39173</v>
      </c>
      <c r="AQ8" s="30">
        <v>39203</v>
      </c>
      <c r="AR8" s="30">
        <v>39234</v>
      </c>
      <c r="AS8" s="30">
        <v>39264</v>
      </c>
      <c r="AT8" s="30">
        <v>39295</v>
      </c>
      <c r="AU8" s="30">
        <v>39326</v>
      </c>
      <c r="AV8" s="30">
        <v>39356</v>
      </c>
      <c r="AW8" s="30">
        <v>39387</v>
      </c>
      <c r="AX8" s="30">
        <v>39417</v>
      </c>
      <c r="AY8" s="30">
        <v>39448</v>
      </c>
      <c r="AZ8" s="30">
        <v>39479</v>
      </c>
      <c r="BA8" s="30">
        <v>39508</v>
      </c>
      <c r="BB8" s="30">
        <v>39539</v>
      </c>
      <c r="BC8" s="30">
        <v>39569</v>
      </c>
      <c r="BD8" s="30">
        <v>39600</v>
      </c>
      <c r="BE8" s="30">
        <v>39630</v>
      </c>
      <c r="BF8" s="30">
        <v>39661</v>
      </c>
      <c r="BG8" s="30">
        <v>39692</v>
      </c>
      <c r="BH8" s="30">
        <v>39722</v>
      </c>
      <c r="BI8" s="30">
        <v>39753</v>
      </c>
      <c r="BJ8" s="30">
        <v>39783</v>
      </c>
      <c r="BK8" s="30">
        <v>39814</v>
      </c>
      <c r="BL8" s="30">
        <v>39845</v>
      </c>
      <c r="BM8" s="30">
        <v>39873</v>
      </c>
      <c r="BN8" s="30">
        <v>39904</v>
      </c>
      <c r="BO8" s="30">
        <v>39934</v>
      </c>
      <c r="BP8" s="30">
        <v>39965</v>
      </c>
      <c r="BQ8" s="30">
        <v>39995</v>
      </c>
      <c r="BR8" s="30">
        <v>40026</v>
      </c>
      <c r="BS8" s="30">
        <v>40057</v>
      </c>
      <c r="BT8" s="30">
        <v>40087</v>
      </c>
      <c r="BU8" s="30">
        <v>40118</v>
      </c>
      <c r="BV8" s="30">
        <v>40148</v>
      </c>
      <c r="BW8" s="30">
        <v>40179</v>
      </c>
      <c r="BX8" s="30">
        <v>40210</v>
      </c>
      <c r="BY8" s="30">
        <v>40238</v>
      </c>
      <c r="BZ8" s="30">
        <v>40269</v>
      </c>
      <c r="CA8" s="30">
        <v>40299</v>
      </c>
      <c r="CB8" s="30">
        <v>40330</v>
      </c>
      <c r="CC8" s="30">
        <v>40360</v>
      </c>
      <c r="CD8" s="30">
        <v>40391</v>
      </c>
      <c r="CE8" s="30">
        <v>40422</v>
      </c>
      <c r="CF8" s="30">
        <v>40452</v>
      </c>
      <c r="CG8" s="30">
        <v>40483</v>
      </c>
      <c r="CH8" s="30">
        <v>40513</v>
      </c>
      <c r="CI8" s="30">
        <v>40544</v>
      </c>
      <c r="CJ8" s="30">
        <v>40575</v>
      </c>
      <c r="CK8" s="30">
        <v>40603</v>
      </c>
      <c r="CL8" s="30">
        <v>40634</v>
      </c>
      <c r="CM8" s="30">
        <v>40664</v>
      </c>
      <c r="CN8" s="30">
        <v>40695</v>
      </c>
      <c r="CO8" s="30">
        <v>40725</v>
      </c>
      <c r="CP8" s="30">
        <v>40756</v>
      </c>
      <c r="CQ8" s="30">
        <v>40787</v>
      </c>
      <c r="CR8" s="30">
        <v>40817</v>
      </c>
      <c r="CS8" s="30">
        <v>40848</v>
      </c>
      <c r="CT8" s="30">
        <v>40878</v>
      </c>
      <c r="CU8" s="30">
        <v>40909</v>
      </c>
      <c r="CV8" s="30">
        <v>40940</v>
      </c>
      <c r="CW8" s="30">
        <v>40969</v>
      </c>
      <c r="CX8" s="30">
        <v>41000</v>
      </c>
      <c r="CY8" s="30">
        <v>41030</v>
      </c>
      <c r="CZ8" s="30">
        <v>41061</v>
      </c>
      <c r="DA8" s="30">
        <v>41091</v>
      </c>
      <c r="DB8" s="30">
        <v>41122</v>
      </c>
      <c r="DC8" s="30">
        <v>41153</v>
      </c>
      <c r="DD8" s="30">
        <v>41183</v>
      </c>
      <c r="DE8" s="30">
        <v>41214</v>
      </c>
      <c r="DF8" s="30">
        <v>41244</v>
      </c>
      <c r="DG8" s="30">
        <v>41275</v>
      </c>
      <c r="DH8" s="30">
        <v>41306</v>
      </c>
      <c r="DI8" s="30">
        <v>41334</v>
      </c>
      <c r="DJ8" s="30">
        <v>41365</v>
      </c>
      <c r="DK8" s="30">
        <v>41395</v>
      </c>
      <c r="DL8" s="30">
        <v>41426</v>
      </c>
      <c r="DM8" s="30">
        <v>41456</v>
      </c>
      <c r="DN8" s="30">
        <v>41487</v>
      </c>
      <c r="DO8" s="30">
        <v>41518</v>
      </c>
      <c r="DP8" s="30">
        <v>41548</v>
      </c>
      <c r="DQ8" s="30">
        <v>41579</v>
      </c>
      <c r="DR8" s="30">
        <v>41609</v>
      </c>
      <c r="DS8" s="30">
        <v>41640</v>
      </c>
      <c r="DT8" s="30">
        <v>41671</v>
      </c>
      <c r="DU8" s="30">
        <v>41699</v>
      </c>
      <c r="DV8" s="30">
        <v>41730</v>
      </c>
      <c r="DW8" s="30">
        <v>41760</v>
      </c>
      <c r="DX8" s="30">
        <v>41791</v>
      </c>
      <c r="DY8" s="30">
        <v>41821</v>
      </c>
      <c r="DZ8" s="30">
        <v>41852</v>
      </c>
      <c r="EA8" s="30">
        <v>41883</v>
      </c>
      <c r="EB8" s="30">
        <v>41913</v>
      </c>
      <c r="EC8" s="30">
        <v>41944</v>
      </c>
      <c r="ED8" s="30">
        <v>41974</v>
      </c>
      <c r="EE8" s="30">
        <v>42005</v>
      </c>
      <c r="EF8" s="30">
        <v>42036</v>
      </c>
      <c r="EG8" s="30">
        <v>42064</v>
      </c>
      <c r="EH8" s="30">
        <v>42095</v>
      </c>
      <c r="EI8" s="30">
        <v>42125</v>
      </c>
      <c r="EJ8" s="30">
        <v>42156</v>
      </c>
      <c r="EK8" s="30">
        <v>42186</v>
      </c>
      <c r="EL8" s="30">
        <v>42217</v>
      </c>
      <c r="EM8" s="30">
        <v>42248</v>
      </c>
      <c r="EN8" s="30">
        <v>42278</v>
      </c>
      <c r="EO8" s="30">
        <v>42309</v>
      </c>
      <c r="EP8" s="30">
        <v>42339</v>
      </c>
      <c r="EQ8" s="30">
        <v>42370</v>
      </c>
      <c r="ER8" s="30">
        <v>42401</v>
      </c>
      <c r="ES8" s="30">
        <v>42430</v>
      </c>
      <c r="ET8" s="30">
        <v>42461</v>
      </c>
      <c r="EU8" s="30">
        <v>42491</v>
      </c>
      <c r="EV8" s="30">
        <v>42522</v>
      </c>
      <c r="EW8" s="30">
        <v>42552</v>
      </c>
      <c r="EX8" s="30">
        <v>42583</v>
      </c>
      <c r="EY8" s="30">
        <v>42614</v>
      </c>
      <c r="EZ8" s="30">
        <v>42644</v>
      </c>
      <c r="FA8" s="30">
        <v>42675</v>
      </c>
      <c r="FB8" s="30">
        <v>42705</v>
      </c>
      <c r="FC8" s="30">
        <v>42736</v>
      </c>
      <c r="FD8" s="30">
        <v>42767</v>
      </c>
      <c r="FE8" s="30">
        <v>42795</v>
      </c>
      <c r="FF8" s="30">
        <v>42826</v>
      </c>
      <c r="FG8" s="30">
        <v>42856</v>
      </c>
      <c r="FH8" s="30">
        <v>42887</v>
      </c>
      <c r="FI8" s="30">
        <v>42917</v>
      </c>
      <c r="FJ8" s="30">
        <v>42948</v>
      </c>
      <c r="FK8" s="30">
        <v>42979</v>
      </c>
      <c r="FL8" s="30">
        <v>43009</v>
      </c>
      <c r="FM8" s="30">
        <v>43040</v>
      </c>
      <c r="FN8" s="30">
        <v>43070</v>
      </c>
      <c r="FO8" s="30">
        <v>43101</v>
      </c>
      <c r="FP8" s="30">
        <v>43132</v>
      </c>
      <c r="FQ8" s="30">
        <v>43160</v>
      </c>
      <c r="FR8" s="30">
        <v>43191</v>
      </c>
      <c r="FS8" s="30">
        <v>43221</v>
      </c>
      <c r="FT8" s="30">
        <v>43252</v>
      </c>
      <c r="FU8" s="30">
        <v>43282</v>
      </c>
      <c r="FV8" s="30">
        <v>43313</v>
      </c>
      <c r="FW8" s="30">
        <v>43344</v>
      </c>
      <c r="FX8" s="30">
        <v>43374</v>
      </c>
      <c r="FY8" s="30">
        <v>43405</v>
      </c>
      <c r="FZ8" s="30">
        <v>43435</v>
      </c>
      <c r="GA8" s="30">
        <v>43466</v>
      </c>
      <c r="GB8" s="30">
        <v>43497</v>
      </c>
      <c r="GC8" s="30">
        <v>43525</v>
      </c>
      <c r="GD8" s="30">
        <v>43556</v>
      </c>
      <c r="GE8" s="30">
        <v>43586</v>
      </c>
      <c r="GF8" s="30">
        <v>43617</v>
      </c>
      <c r="GG8" s="30">
        <v>43647</v>
      </c>
      <c r="GH8" s="30">
        <v>43678</v>
      </c>
      <c r="GI8" s="30">
        <v>43709</v>
      </c>
      <c r="GJ8" s="30">
        <v>43739</v>
      </c>
      <c r="GK8" s="30">
        <v>43770</v>
      </c>
      <c r="GL8" s="30">
        <v>43800</v>
      </c>
      <c r="GM8" s="30">
        <v>43831</v>
      </c>
      <c r="GN8" s="30">
        <v>43862</v>
      </c>
      <c r="GO8" s="30">
        <v>43891</v>
      </c>
      <c r="GP8" s="30">
        <v>43922</v>
      </c>
      <c r="GQ8" s="30">
        <v>43952</v>
      </c>
      <c r="GR8" s="30">
        <v>43983</v>
      </c>
      <c r="GS8" s="30">
        <v>44013</v>
      </c>
      <c r="GT8" s="30">
        <v>44044</v>
      </c>
      <c r="GU8" s="30">
        <v>44075</v>
      </c>
      <c r="GV8" s="30">
        <v>44105</v>
      </c>
      <c r="GW8" s="30">
        <v>44136</v>
      </c>
      <c r="GX8" s="30">
        <v>44166</v>
      </c>
      <c r="GY8" s="30">
        <v>44197</v>
      </c>
      <c r="GZ8" s="30">
        <v>44228</v>
      </c>
      <c r="HA8" s="30">
        <v>44256</v>
      </c>
      <c r="HB8" s="30">
        <v>44287</v>
      </c>
      <c r="HC8" s="30">
        <v>44317</v>
      </c>
      <c r="HD8" s="30">
        <v>44348</v>
      </c>
      <c r="HE8" s="30">
        <v>44378</v>
      </c>
      <c r="HF8" s="30">
        <v>44409</v>
      </c>
      <c r="HG8" s="30">
        <v>44440</v>
      </c>
      <c r="HH8" s="30">
        <v>44470</v>
      </c>
      <c r="HI8" s="30">
        <v>44501</v>
      </c>
      <c r="HJ8" s="30">
        <v>44531</v>
      </c>
      <c r="HK8" s="30">
        <v>44562</v>
      </c>
      <c r="HL8" s="30">
        <v>44593</v>
      </c>
      <c r="HM8" s="30">
        <v>44621</v>
      </c>
      <c r="HN8" s="30">
        <v>44652</v>
      </c>
      <c r="HO8" s="30">
        <v>44682</v>
      </c>
      <c r="HP8" s="30">
        <v>44713</v>
      </c>
      <c r="HQ8" s="30">
        <v>44743</v>
      </c>
      <c r="HR8" s="30">
        <v>44774</v>
      </c>
      <c r="HS8" s="30">
        <v>44805</v>
      </c>
      <c r="HT8" s="30">
        <v>44835</v>
      </c>
      <c r="HU8" s="30">
        <v>44866</v>
      </c>
      <c r="HV8" s="30">
        <v>44896</v>
      </c>
      <c r="HW8" s="30">
        <v>44927</v>
      </c>
      <c r="HX8" s="30">
        <v>44958</v>
      </c>
      <c r="HY8" s="30">
        <v>44986</v>
      </c>
      <c r="HZ8" s="30">
        <v>45017</v>
      </c>
      <c r="IA8" s="30">
        <v>45047</v>
      </c>
      <c r="IB8" s="30">
        <v>45078</v>
      </c>
      <c r="IC8" s="30">
        <v>45108</v>
      </c>
      <c r="ID8" s="30">
        <v>45139</v>
      </c>
      <c r="IE8" s="30">
        <v>45170</v>
      </c>
      <c r="IF8" s="30">
        <v>45200</v>
      </c>
    </row>
    <row r="9" spans="1:240" s="85" customFormat="1" ht="21" customHeight="1">
      <c r="B9" s="127" t="s">
        <v>97</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row>
    <row r="10" spans="1:240" s="83" customFormat="1" ht="15" customHeight="1">
      <c r="B10" s="87" t="s">
        <v>0</v>
      </c>
      <c r="C10" s="88" t="s">
        <v>99</v>
      </c>
      <c r="D10" s="88"/>
      <c r="E10" s="89">
        <v>141.6908831908832</v>
      </c>
      <c r="F10" s="89">
        <v>144.75431861804222</v>
      </c>
      <c r="G10" s="89">
        <v>145.17482517482517</v>
      </c>
      <c r="H10" s="89">
        <v>145.42830882352942</v>
      </c>
      <c r="I10" s="89">
        <v>143.55218216318787</v>
      </c>
      <c r="J10" s="89">
        <v>144.09398496240601</v>
      </c>
      <c r="K10" s="89">
        <v>145.75142314990512</v>
      </c>
      <c r="L10" s="89">
        <v>147.81589147286823</v>
      </c>
      <c r="M10" s="89">
        <v>150.19018404907976</v>
      </c>
      <c r="N10" s="89">
        <v>148.873786407767</v>
      </c>
      <c r="O10" s="89">
        <v>150.16016427104722</v>
      </c>
      <c r="P10" s="89">
        <v>148.60970873786408</v>
      </c>
      <c r="Q10" s="89">
        <v>149.44664031620553</v>
      </c>
      <c r="R10" s="89">
        <v>147.1275720164609</v>
      </c>
      <c r="S10" s="89">
        <v>148.78184991273997</v>
      </c>
      <c r="T10" s="89">
        <v>151.08576998050683</v>
      </c>
      <c r="U10" s="89">
        <v>147.38691588785048</v>
      </c>
      <c r="V10" s="89">
        <v>146.92857142857142</v>
      </c>
      <c r="W10" s="89">
        <v>147.97465886939571</v>
      </c>
      <c r="X10" s="89">
        <v>151.74007936507937</v>
      </c>
      <c r="Y10" s="89">
        <v>151.17693836978131</v>
      </c>
      <c r="Z10" s="89">
        <v>153.00396039603962</v>
      </c>
      <c r="AA10" s="89">
        <v>151.67209775967413</v>
      </c>
      <c r="AB10" s="89">
        <v>150.74257425742573</v>
      </c>
      <c r="AC10" s="89">
        <v>153.84901531728664</v>
      </c>
      <c r="AD10" s="89">
        <v>148.22200000000001</v>
      </c>
      <c r="AE10" s="89">
        <v>150.32683982683983</v>
      </c>
      <c r="AF10" s="89">
        <v>149.02547770700636</v>
      </c>
      <c r="AG10" s="89">
        <v>152.56912442396313</v>
      </c>
      <c r="AH10" s="89">
        <v>152.38031319910513</v>
      </c>
      <c r="AI10" s="89">
        <v>164.91355140186917</v>
      </c>
      <c r="AJ10" s="89">
        <v>159.98491379310346</v>
      </c>
      <c r="AK10" s="89">
        <v>163.22716049382717</v>
      </c>
      <c r="AL10" s="89">
        <v>160.27212389380531</v>
      </c>
      <c r="AM10" s="89">
        <v>162.07407407407408</v>
      </c>
      <c r="AN10" s="89">
        <v>162.69211195928753</v>
      </c>
      <c r="AO10" s="89">
        <v>156.47764705882352</v>
      </c>
      <c r="AP10" s="89">
        <v>157.73992673992674</v>
      </c>
      <c r="AQ10" s="89">
        <v>156.89443378119003</v>
      </c>
      <c r="AR10" s="89">
        <v>153.59112149532712</v>
      </c>
      <c r="AS10" s="89">
        <v>158.73208722741433</v>
      </c>
      <c r="AT10" s="89">
        <v>159.74245939675174</v>
      </c>
      <c r="AU10" s="89">
        <v>157.6602870813397</v>
      </c>
      <c r="AV10" s="89">
        <v>161.96810933940773</v>
      </c>
      <c r="AW10" s="89">
        <v>166.57142857142858</v>
      </c>
      <c r="AX10" s="89">
        <v>163.26044226044226</v>
      </c>
      <c r="AY10" s="89">
        <v>165.26894865525674</v>
      </c>
      <c r="AZ10" s="89">
        <v>164.48607594936709</v>
      </c>
      <c r="BA10" s="89">
        <v>171.45152354570638</v>
      </c>
      <c r="BB10" s="89">
        <v>167.45879120879121</v>
      </c>
      <c r="BC10" s="89">
        <v>163.06218905472636</v>
      </c>
      <c r="BD10" s="89">
        <v>160.17711171662125</v>
      </c>
      <c r="BE10" s="89">
        <v>162.79948586118252</v>
      </c>
      <c r="BF10" s="89">
        <v>163.53298153034299</v>
      </c>
      <c r="BG10" s="89">
        <v>168.91688311688313</v>
      </c>
      <c r="BH10" s="89">
        <v>168.1524064171123</v>
      </c>
      <c r="BI10" s="89">
        <v>173.56214689265536</v>
      </c>
      <c r="BJ10" s="89">
        <v>168.18218623481781</v>
      </c>
      <c r="BK10" s="89">
        <v>169.7890625</v>
      </c>
      <c r="BL10" s="89">
        <v>166.3609022556391</v>
      </c>
      <c r="BM10" s="89">
        <v>169.42244897959185</v>
      </c>
      <c r="BN10" s="89">
        <v>167.85677083333334</v>
      </c>
      <c r="BO10" s="89">
        <v>170.24383561643836</v>
      </c>
      <c r="BP10" s="89">
        <v>170.25603864734299</v>
      </c>
      <c r="BQ10" s="89">
        <v>171.22399999999999</v>
      </c>
      <c r="BR10" s="89">
        <v>172.38202247191012</v>
      </c>
      <c r="BS10" s="89">
        <v>173.52702702702703</v>
      </c>
      <c r="BT10" s="89">
        <v>175.48850574712642</v>
      </c>
      <c r="BU10" s="89">
        <v>177.07386363636363</v>
      </c>
      <c r="BV10" s="89">
        <v>177.56836461126005</v>
      </c>
      <c r="BW10" s="89">
        <v>168.72323759791124</v>
      </c>
      <c r="BX10" s="89">
        <v>173.06162464985994</v>
      </c>
      <c r="BY10" s="89">
        <v>176.21828908554573</v>
      </c>
      <c r="BZ10" s="89">
        <v>171.75354107648724</v>
      </c>
      <c r="CA10" s="89">
        <v>173.67323943661972</v>
      </c>
      <c r="CB10" s="89">
        <v>172.19607843137254</v>
      </c>
      <c r="CC10" s="89">
        <v>168.59217877094972</v>
      </c>
      <c r="CD10" s="89">
        <v>168</v>
      </c>
      <c r="CE10" s="89">
        <v>175</v>
      </c>
      <c r="CF10" s="89">
        <v>178</v>
      </c>
      <c r="CG10" s="89">
        <v>176</v>
      </c>
      <c r="CH10" s="89">
        <v>177.45938375350099</v>
      </c>
      <c r="CI10" s="89">
        <v>176.27195467422101</v>
      </c>
      <c r="CJ10" s="89">
        <v>173.55153203342601</v>
      </c>
      <c r="CK10" s="89">
        <v>174.85595567867</v>
      </c>
      <c r="CL10" s="89">
        <v>175.51344086021501</v>
      </c>
      <c r="CM10" s="89">
        <v>173.78167115903</v>
      </c>
      <c r="CN10" s="89">
        <v>176.13550135501399</v>
      </c>
      <c r="CO10" s="89">
        <v>176.05681818181819</v>
      </c>
      <c r="CP10" s="89">
        <v>174.63660477453601</v>
      </c>
      <c r="CQ10" s="89">
        <v>174.03743315508001</v>
      </c>
      <c r="CR10" s="89">
        <v>180.33149171270699</v>
      </c>
      <c r="CS10" s="89">
        <v>178.33608815426999</v>
      </c>
      <c r="CT10" s="89">
        <v>184.92612137203199</v>
      </c>
      <c r="CU10" s="89">
        <v>186.12420382165601</v>
      </c>
      <c r="CV10" s="89">
        <v>183.060367454068</v>
      </c>
      <c r="CW10" s="89">
        <v>185.65555555555599</v>
      </c>
      <c r="CX10" s="89">
        <v>176.164265129683</v>
      </c>
      <c r="CY10" s="89">
        <v>178.761363636364</v>
      </c>
      <c r="CZ10" s="89">
        <v>176.13764044943801</v>
      </c>
      <c r="DA10" s="89">
        <v>167.12064343163499</v>
      </c>
      <c r="DB10" s="89">
        <v>176.273529411765</v>
      </c>
      <c r="DC10" s="89">
        <v>179.99204244031799</v>
      </c>
      <c r="DD10" s="89">
        <v>177.03825136611999</v>
      </c>
      <c r="DE10" s="89">
        <v>179.58103975535201</v>
      </c>
      <c r="DF10" s="89">
        <v>180.31914893617</v>
      </c>
      <c r="DG10" s="89">
        <v>178.07086614173201</v>
      </c>
      <c r="DH10" s="89">
        <v>182.538681948424</v>
      </c>
      <c r="DI10" s="89">
        <v>181.572700296736</v>
      </c>
      <c r="DJ10" s="89">
        <v>180.20661157024799</v>
      </c>
      <c r="DK10" s="89">
        <v>178.77374301675999</v>
      </c>
      <c r="DL10" s="89">
        <v>176.08806818181799</v>
      </c>
      <c r="DM10" s="89">
        <v>176.47142857142899</v>
      </c>
      <c r="DN10" s="89">
        <v>181.95264623955401</v>
      </c>
      <c r="DO10" s="89">
        <v>187.538461538462</v>
      </c>
      <c r="DP10" s="89">
        <v>184.455470737913</v>
      </c>
      <c r="DQ10" s="89">
        <v>184.05428571428601</v>
      </c>
      <c r="DR10" s="89">
        <v>188.12626262626301</v>
      </c>
      <c r="DS10" s="89">
        <v>188.18635170603699</v>
      </c>
      <c r="DT10" s="89">
        <v>190.41269841269801</v>
      </c>
      <c r="DU10" s="89">
        <v>191.491428571429</v>
      </c>
      <c r="DV10" s="89">
        <v>188.90666666666701</v>
      </c>
      <c r="DW10" s="89">
        <v>191.380208333333</v>
      </c>
      <c r="DX10" s="89">
        <v>187.97560975609801</v>
      </c>
      <c r="DY10" s="89">
        <v>188.611764705882</v>
      </c>
      <c r="DZ10" s="89">
        <v>186.232</v>
      </c>
      <c r="EA10" s="89">
        <v>184.89528795811501</v>
      </c>
      <c r="EB10" s="89">
        <v>191.34916201117301</v>
      </c>
      <c r="EC10" s="89">
        <v>190.24860335195501</v>
      </c>
      <c r="ED10" s="89">
        <v>191.459183673469</v>
      </c>
      <c r="EE10" s="89">
        <v>210.341807909605</v>
      </c>
      <c r="EF10" s="89">
        <v>192.596385542169</v>
      </c>
      <c r="EG10" s="89">
        <v>195.50729927007299</v>
      </c>
      <c r="EH10" s="89">
        <v>190.83150183150201</v>
      </c>
      <c r="EI10" s="89">
        <v>192.90421455938699</v>
      </c>
      <c r="EJ10" s="89">
        <v>195.826388888889</v>
      </c>
      <c r="EK10" s="89">
        <v>192.353159851301</v>
      </c>
      <c r="EL10" s="89">
        <v>195.19413919413901</v>
      </c>
      <c r="EM10" s="89">
        <v>193.24911032028501</v>
      </c>
      <c r="EN10" s="89">
        <v>190.329588014981</v>
      </c>
      <c r="EO10" s="89">
        <v>199.316</v>
      </c>
      <c r="EP10" s="89">
        <v>201.65886287625401</v>
      </c>
      <c r="EQ10" s="89">
        <v>202.22344322344301</v>
      </c>
      <c r="ER10" s="89">
        <v>200.07037037037</v>
      </c>
      <c r="ES10" s="89">
        <v>206.216730038023</v>
      </c>
      <c r="ET10" s="89">
        <v>201.583673469388</v>
      </c>
      <c r="EU10" s="89">
        <v>199.92050209204999</v>
      </c>
      <c r="EV10" s="89">
        <v>199.501872659176</v>
      </c>
      <c r="EW10" s="89">
        <v>204.47520661157</v>
      </c>
      <c r="EX10" s="89">
        <v>197.13215859030799</v>
      </c>
      <c r="EY10" s="89">
        <v>211.012987012987</v>
      </c>
      <c r="EZ10" s="89">
        <v>199.73529411764699</v>
      </c>
      <c r="FA10" s="89">
        <v>198.9</v>
      </c>
      <c r="FB10" s="89">
        <v>203.52464788732399</v>
      </c>
      <c r="FC10" s="89">
        <v>210.22489959839356</v>
      </c>
      <c r="FD10" s="89">
        <v>204.61851851851853</v>
      </c>
      <c r="FE10" s="89">
        <v>208.161157024793</v>
      </c>
      <c r="FF10" s="89">
        <v>210.67264573991</v>
      </c>
      <c r="FG10" s="89">
        <v>205.82926829268294</v>
      </c>
      <c r="FH10" s="89">
        <v>204.13709677419354</v>
      </c>
      <c r="FI10" s="89">
        <v>202.62248995983936</v>
      </c>
      <c r="FJ10" s="89">
        <v>206.82608695652175</v>
      </c>
      <c r="FK10" s="89">
        <v>206.71020408163264</v>
      </c>
      <c r="FL10" s="89">
        <v>208.75289575289574</v>
      </c>
      <c r="FM10" s="89">
        <v>212.2052401746725</v>
      </c>
      <c r="FN10" s="89">
        <v>211.81640625</v>
      </c>
      <c r="FO10" s="89">
        <v>201.28991596638656</v>
      </c>
      <c r="FP10" s="89">
        <v>207.04032258064515</v>
      </c>
      <c r="FQ10" s="89">
        <v>210.43096234309624</v>
      </c>
      <c r="FR10" s="89">
        <v>214.01421800947867</v>
      </c>
      <c r="FS10" s="89">
        <v>210.86610878661088</v>
      </c>
      <c r="FT10" s="89">
        <v>206.92369477911646</v>
      </c>
      <c r="FU10" s="89">
        <v>205.64285714285714</v>
      </c>
      <c r="FV10" s="89">
        <v>202.57261410788382</v>
      </c>
      <c r="FW10" s="89">
        <v>206.24017467248908</v>
      </c>
      <c r="FX10" s="89">
        <v>206.74881516587678</v>
      </c>
      <c r="FY10" s="89">
        <v>208.32075471698113</v>
      </c>
      <c r="FZ10" s="89">
        <v>208.79296875</v>
      </c>
      <c r="GA10" s="89">
        <v>210.06410256410257</v>
      </c>
      <c r="GB10" s="89">
        <v>210.45497630331752</v>
      </c>
      <c r="GC10" s="89">
        <v>206.88669950738915</v>
      </c>
      <c r="GD10" s="89">
        <v>205.08979591836734</v>
      </c>
      <c r="GE10" s="89">
        <v>207.72052401746726</v>
      </c>
      <c r="GF10" s="89">
        <v>207.24229074889868</v>
      </c>
      <c r="GG10" s="89">
        <v>211</v>
      </c>
      <c r="GH10" s="89">
        <v>207.84931506849315</v>
      </c>
      <c r="GI10" s="89">
        <v>208.09333333333333</v>
      </c>
      <c r="GJ10" s="89">
        <v>217</v>
      </c>
      <c r="GK10" s="89">
        <v>214.01507537688443</v>
      </c>
      <c r="GL10" s="89">
        <v>210.65517241379311</v>
      </c>
      <c r="GM10" s="89">
        <v>215.60176991150442</v>
      </c>
      <c r="GN10" s="89">
        <v>218.31937172774869</v>
      </c>
      <c r="GO10" s="89">
        <v>208.88942307692301</v>
      </c>
      <c r="GP10" s="89">
        <v>206.21538461538461</v>
      </c>
      <c r="GQ10" s="89">
        <v>204.91262135922329</v>
      </c>
      <c r="GR10" s="89">
        <v>206.20297029702971</v>
      </c>
      <c r="GS10" s="89">
        <v>210.47150259067357</v>
      </c>
      <c r="GT10" s="89">
        <v>208.8080808080808</v>
      </c>
      <c r="GU10" s="89">
        <v>210.14285714285714</v>
      </c>
      <c r="GV10" s="89">
        <v>209.63451776649745</v>
      </c>
      <c r="GW10" s="89">
        <v>216.34536082474227</v>
      </c>
      <c r="GX10" s="89">
        <v>213.31730769230768</v>
      </c>
      <c r="GY10" s="89">
        <v>214.68817204301075</v>
      </c>
      <c r="GZ10" s="89">
        <v>213.16666666666666</v>
      </c>
      <c r="HA10" s="89">
        <v>211.10752688172042</v>
      </c>
      <c r="HB10" s="89">
        <v>210.00561797752809</v>
      </c>
      <c r="HC10" s="89">
        <v>216.74857142857144</v>
      </c>
      <c r="HD10" s="89">
        <v>217.05882352941177</v>
      </c>
      <c r="HE10" s="89">
        <v>216.50299401197606</v>
      </c>
      <c r="HF10" s="89">
        <v>214.77160493827159</v>
      </c>
      <c r="HG10" s="89">
        <v>218.83236994219652</v>
      </c>
      <c r="HH10" s="89">
        <v>214.93630573248407</v>
      </c>
      <c r="HI10" s="89">
        <v>218.28481012658227</v>
      </c>
      <c r="HJ10" s="89">
        <v>215.37647058823529</v>
      </c>
      <c r="HK10" s="89">
        <v>216.13924050632912</v>
      </c>
      <c r="HL10" s="89">
        <v>212.57823129251702</v>
      </c>
      <c r="HM10" s="89">
        <v>213.78169014084506</v>
      </c>
      <c r="HN10" s="89">
        <v>211.18571428571428</v>
      </c>
      <c r="HO10" s="89">
        <v>212.10071942446044</v>
      </c>
      <c r="HP10" s="89">
        <v>211.9290780141844</v>
      </c>
      <c r="HQ10" s="89">
        <v>214.62589928057554</v>
      </c>
      <c r="HR10" s="89">
        <v>217.22916666666666</v>
      </c>
      <c r="HS10" s="89">
        <v>215.63157894736841</v>
      </c>
      <c r="HT10" s="89">
        <v>217.96376811594203</v>
      </c>
      <c r="HU10" s="89">
        <v>218.51369863013699</v>
      </c>
      <c r="HV10" s="89">
        <v>217.42405063291139</v>
      </c>
      <c r="HW10" s="89">
        <v>215.86666666666667</v>
      </c>
      <c r="HX10" s="89">
        <v>211.71111111111111</v>
      </c>
      <c r="HY10" s="89">
        <v>213.08552631578948</v>
      </c>
      <c r="HZ10" s="89">
        <v>211.15671641791045</v>
      </c>
      <c r="IA10" s="89">
        <v>216.33793103448275</v>
      </c>
      <c r="IB10" s="89">
        <v>214.77142857142857</v>
      </c>
      <c r="IC10" s="89">
        <v>214.64492753623188</v>
      </c>
      <c r="ID10" s="89">
        <v>214.20588235294119</v>
      </c>
      <c r="IE10" s="89">
        <v>213.85271317829458</v>
      </c>
      <c r="IF10" s="89">
        <v>217.06201550387595</v>
      </c>
    </row>
    <row r="11" spans="1:240" s="83" customFormat="1" ht="15" customHeight="1">
      <c r="B11" s="90" t="s">
        <v>26</v>
      </c>
      <c r="C11" s="91" t="s">
        <v>99</v>
      </c>
      <c r="D11" s="91"/>
      <c r="E11" s="92">
        <v>120.13675213675214</v>
      </c>
      <c r="F11" s="92">
        <v>126.36276391554702</v>
      </c>
      <c r="G11" s="92">
        <v>127.25174825174825</v>
      </c>
      <c r="H11" s="92">
        <v>126.17279411764706</v>
      </c>
      <c r="I11" s="92">
        <v>122.51802656546489</v>
      </c>
      <c r="J11" s="92">
        <v>119.79699248120301</v>
      </c>
      <c r="K11" s="92">
        <v>119.95825426944971</v>
      </c>
      <c r="L11" s="92">
        <v>120.83333333333333</v>
      </c>
      <c r="M11" s="92">
        <v>123.44580777096114</v>
      </c>
      <c r="N11" s="92">
        <v>123.20388349514563</v>
      </c>
      <c r="O11" s="92">
        <v>125.60780287474333</v>
      </c>
      <c r="P11" s="92">
        <v>126.72815533980582</v>
      </c>
      <c r="Q11" s="92">
        <v>129.52766798418972</v>
      </c>
      <c r="R11" s="92">
        <v>129.00205761316872</v>
      </c>
      <c r="S11" s="92">
        <v>130.74694589877836</v>
      </c>
      <c r="T11" s="92">
        <v>131.02534113060429</v>
      </c>
      <c r="U11" s="92">
        <v>124.9588785046729</v>
      </c>
      <c r="V11" s="92">
        <v>123.39880952380952</v>
      </c>
      <c r="W11" s="92">
        <v>122.43274853801169</v>
      </c>
      <c r="X11" s="92">
        <v>125.35912698412699</v>
      </c>
      <c r="Y11" s="92">
        <v>125.73359840954275</v>
      </c>
      <c r="Z11" s="92">
        <v>128.19405940594061</v>
      </c>
      <c r="AA11" s="92">
        <v>127.71894093686355</v>
      </c>
      <c r="AB11" s="92">
        <v>127.59207920792079</v>
      </c>
      <c r="AC11" s="92">
        <v>132.58205689277898</v>
      </c>
      <c r="AD11" s="92">
        <v>129.76</v>
      </c>
      <c r="AE11" s="92">
        <v>132.02813852813853</v>
      </c>
      <c r="AF11" s="92">
        <v>129.44373673036094</v>
      </c>
      <c r="AG11" s="92">
        <v>129.62903225806451</v>
      </c>
      <c r="AH11" s="92">
        <v>127.01342281879195</v>
      </c>
      <c r="AI11" s="92">
        <v>127.75467289719626</v>
      </c>
      <c r="AJ11" s="92">
        <v>131.92025862068965</v>
      </c>
      <c r="AK11" s="92">
        <v>134.82716049382717</v>
      </c>
      <c r="AL11" s="92">
        <v>133.81637168141592</v>
      </c>
      <c r="AM11" s="92">
        <v>136.30123456790125</v>
      </c>
      <c r="AN11" s="92">
        <v>137.76335877862596</v>
      </c>
      <c r="AO11" s="92">
        <v>134.70823529411766</v>
      </c>
      <c r="AP11" s="92">
        <v>137.7948717948718</v>
      </c>
      <c r="AQ11" s="92">
        <v>137.52015355086371</v>
      </c>
      <c r="AR11" s="92">
        <v>133.2336448598131</v>
      </c>
      <c r="AS11" s="92">
        <v>134.71028037383178</v>
      </c>
      <c r="AT11" s="92">
        <v>132.78886310904872</v>
      </c>
      <c r="AU11" s="92">
        <v>130.88516746411483</v>
      </c>
      <c r="AV11" s="92">
        <v>134.49202733485194</v>
      </c>
      <c r="AW11" s="92">
        <v>138.71693121693121</v>
      </c>
      <c r="AX11" s="92">
        <v>136.97297297297297</v>
      </c>
      <c r="AY11" s="92">
        <v>138.1564792176039</v>
      </c>
      <c r="AZ11" s="92">
        <v>139.23797468354431</v>
      </c>
      <c r="BA11" s="92">
        <v>146.38227146814404</v>
      </c>
      <c r="BB11" s="92">
        <v>146.02472527472528</v>
      </c>
      <c r="BC11" s="92">
        <v>142.88557213930349</v>
      </c>
      <c r="BD11" s="92">
        <v>138.54495912806539</v>
      </c>
      <c r="BE11" s="92">
        <v>137.96143958868893</v>
      </c>
      <c r="BF11" s="92">
        <v>136.17941952506595</v>
      </c>
      <c r="BG11" s="92">
        <v>140.15844155844155</v>
      </c>
      <c r="BH11" s="92">
        <v>139.8716577540107</v>
      </c>
      <c r="BI11" s="92">
        <v>144.75141242937852</v>
      </c>
      <c r="BJ11" s="92">
        <v>140.31174089068827</v>
      </c>
      <c r="BK11" s="92">
        <v>142.84635416666666</v>
      </c>
      <c r="BL11" s="92">
        <v>139.89473684210526</v>
      </c>
      <c r="BM11" s="92">
        <v>144.42448979591836</v>
      </c>
      <c r="BN11" s="92">
        <v>146.51302083333334</v>
      </c>
      <c r="BO11" s="92">
        <v>149.0958904109589</v>
      </c>
      <c r="BP11" s="92">
        <v>147.77777777777777</v>
      </c>
      <c r="BQ11" s="92">
        <v>145.392</v>
      </c>
      <c r="BR11" s="92">
        <v>143.66573033707866</v>
      </c>
      <c r="BS11" s="92">
        <v>144.6</v>
      </c>
      <c r="BT11" s="92">
        <v>146.54022988505747</v>
      </c>
      <c r="BU11" s="92">
        <v>148.28125</v>
      </c>
      <c r="BV11" s="92">
        <v>149.13404825737265</v>
      </c>
      <c r="BW11" s="92">
        <v>141.62663185378591</v>
      </c>
      <c r="BX11" s="92">
        <v>146.63025210084032</v>
      </c>
      <c r="BY11" s="92">
        <v>150.84660766961653</v>
      </c>
      <c r="BZ11" s="92">
        <v>149.62039660056658</v>
      </c>
      <c r="CA11" s="92">
        <v>151.92957746478874</v>
      </c>
      <c r="CB11" s="92">
        <v>149.76750700280112</v>
      </c>
      <c r="CC11" s="92">
        <v>143.5391061452514</v>
      </c>
      <c r="CD11" s="92">
        <v>141</v>
      </c>
      <c r="CE11" s="92">
        <v>145</v>
      </c>
      <c r="CF11" s="92">
        <v>149</v>
      </c>
      <c r="CG11" s="92">
        <v>149</v>
      </c>
      <c r="CH11" s="92">
        <v>150.79271708683501</v>
      </c>
      <c r="CI11" s="92">
        <v>150.28895184135999</v>
      </c>
      <c r="CJ11" s="92">
        <v>148.82172701949901</v>
      </c>
      <c r="CK11" s="92">
        <v>150.95567867035999</v>
      </c>
      <c r="CL11" s="92">
        <v>153.37365591397901</v>
      </c>
      <c r="CM11" s="92">
        <v>152.264150943396</v>
      </c>
      <c r="CN11" s="92">
        <v>154.959349593496</v>
      </c>
      <c r="CO11" s="92">
        <v>150.23863636363637</v>
      </c>
      <c r="CP11" s="92">
        <v>147.193633952255</v>
      </c>
      <c r="CQ11" s="92">
        <v>146.596256684492</v>
      </c>
      <c r="CR11" s="92">
        <v>152.06629834254099</v>
      </c>
      <c r="CS11" s="92">
        <v>150.90633608815401</v>
      </c>
      <c r="CT11" s="92">
        <v>157.16358839050099</v>
      </c>
      <c r="CU11" s="92">
        <v>157.96178343949001</v>
      </c>
      <c r="CV11" s="92">
        <v>155.362204724409</v>
      </c>
      <c r="CW11" s="92">
        <v>160.26944444444399</v>
      </c>
      <c r="CX11" s="92">
        <v>154.51585014409201</v>
      </c>
      <c r="CY11" s="92">
        <v>157.59943181818201</v>
      </c>
      <c r="CZ11" s="92">
        <v>153.32022471910099</v>
      </c>
      <c r="DA11" s="92">
        <v>142.399463806971</v>
      </c>
      <c r="DB11" s="92">
        <v>147.11695906432701</v>
      </c>
      <c r="DC11" s="92">
        <v>150.32625994694999</v>
      </c>
      <c r="DD11" s="92">
        <v>148.374316939891</v>
      </c>
      <c r="DE11" s="92">
        <v>150.576219512195</v>
      </c>
      <c r="DF11" s="92">
        <v>151.61436170212801</v>
      </c>
      <c r="DG11" s="92">
        <v>151.15485564304501</v>
      </c>
      <c r="DH11" s="92">
        <v>155.45845272206299</v>
      </c>
      <c r="DI11" s="92">
        <v>156.30860534124599</v>
      </c>
      <c r="DJ11" s="92">
        <v>157.51515151515201</v>
      </c>
      <c r="DK11" s="92">
        <v>157.28212290502799</v>
      </c>
      <c r="DL11" s="92">
        <v>153.633522727273</v>
      </c>
      <c r="DM11" s="92">
        <v>150.56571428571399</v>
      </c>
      <c r="DN11" s="92">
        <v>153.732590529248</v>
      </c>
      <c r="DO11" s="92">
        <v>157.74450549450501</v>
      </c>
      <c r="DP11" s="92">
        <v>155.35368956743</v>
      </c>
      <c r="DQ11" s="92">
        <v>156.042857142857</v>
      </c>
      <c r="DR11" s="92">
        <v>160.71464646464599</v>
      </c>
      <c r="DS11" s="92">
        <v>162.22572178477699</v>
      </c>
      <c r="DT11" s="92">
        <v>164.63756613756601</v>
      </c>
      <c r="DU11" s="92">
        <v>167.745714285714</v>
      </c>
      <c r="DV11" s="92">
        <v>166.816</v>
      </c>
      <c r="DW11" s="92">
        <v>168.8359375</v>
      </c>
      <c r="DX11" s="92">
        <v>164.46070460704601</v>
      </c>
      <c r="DY11" s="92">
        <v>161.6</v>
      </c>
      <c r="DZ11" s="92">
        <v>157.04533333333299</v>
      </c>
      <c r="EA11" s="92">
        <v>155.95549738219901</v>
      </c>
      <c r="EB11" s="92">
        <v>161.041899441341</v>
      </c>
      <c r="EC11" s="92">
        <v>161.49441340782101</v>
      </c>
      <c r="ED11" s="92">
        <v>163.83163265306101</v>
      </c>
      <c r="EE11" s="92">
        <v>170.13276836158201</v>
      </c>
      <c r="EF11" s="92">
        <v>165.825301204819</v>
      </c>
      <c r="EG11" s="92">
        <v>170.30291970802901</v>
      </c>
      <c r="EH11" s="92">
        <v>167.77289377289401</v>
      </c>
      <c r="EI11" s="92">
        <v>170.17624521072801</v>
      </c>
      <c r="EJ11" s="92">
        <v>170.809027777778</v>
      </c>
      <c r="EK11" s="92">
        <v>164.193308550186</v>
      </c>
      <c r="EL11" s="92">
        <v>165.230769230769</v>
      </c>
      <c r="EM11" s="92">
        <v>162.042704626335</v>
      </c>
      <c r="EN11" s="92">
        <v>160.048689138577</v>
      </c>
      <c r="EO11" s="92">
        <v>169.18799999999999</v>
      </c>
      <c r="EP11" s="92">
        <v>171.498327759197</v>
      </c>
      <c r="EQ11" s="92">
        <v>173.29670329670299</v>
      </c>
      <c r="ER11" s="92">
        <v>172.50370370370399</v>
      </c>
      <c r="ES11" s="92">
        <v>180.821292775665</v>
      </c>
      <c r="ET11" s="92">
        <v>178.85306122449001</v>
      </c>
      <c r="EU11" s="92">
        <v>176.88702928870299</v>
      </c>
      <c r="EV11" s="92">
        <v>174.11235955056199</v>
      </c>
      <c r="EW11" s="92">
        <v>174.25206611570201</v>
      </c>
      <c r="EX11" s="92">
        <v>164.48898678414099</v>
      </c>
      <c r="EY11" s="92">
        <v>176.97835497835499</v>
      </c>
      <c r="EZ11" s="92">
        <v>166.71008403361299</v>
      </c>
      <c r="FA11" s="92">
        <v>168.33913043478299</v>
      </c>
      <c r="FB11" s="92">
        <v>173.654929577465</v>
      </c>
      <c r="FC11" s="92">
        <v>181.28915662650601</v>
      </c>
      <c r="FD11" s="92">
        <v>177.34444444444443</v>
      </c>
      <c r="FE11" s="92">
        <v>183.81818181818201</v>
      </c>
      <c r="FF11" s="92">
        <v>188.35426008968599</v>
      </c>
      <c r="FG11" s="92">
        <v>182.97073170731707</v>
      </c>
      <c r="FH11" s="92">
        <v>178.25806451612902</v>
      </c>
      <c r="FI11" s="92">
        <v>171.7871485943775</v>
      </c>
      <c r="FJ11" s="92">
        <v>171.901185770751</v>
      </c>
      <c r="FK11" s="92">
        <v>173.41224489795917</v>
      </c>
      <c r="FL11" s="92">
        <v>176.02702702702703</v>
      </c>
      <c r="FM11" s="92">
        <v>181.62445414847161</v>
      </c>
      <c r="FN11" s="92">
        <v>182.2734375</v>
      </c>
      <c r="FO11" s="92">
        <v>174.34873949579833</v>
      </c>
      <c r="FP11" s="92">
        <v>180.28629032258064</v>
      </c>
      <c r="FQ11" s="92">
        <v>186.35564853556485</v>
      </c>
      <c r="FR11" s="92">
        <v>190.78672985781989</v>
      </c>
      <c r="FS11" s="92">
        <v>187.89121338912133</v>
      </c>
      <c r="FT11" s="92">
        <v>181.31726907630522</v>
      </c>
      <c r="FU11" s="92">
        <v>174.56666666666666</v>
      </c>
      <c r="FV11" s="92">
        <v>169.95020746887965</v>
      </c>
      <c r="FW11" s="92">
        <v>171.83406113537117</v>
      </c>
      <c r="FX11" s="92">
        <v>173.74881516587678</v>
      </c>
      <c r="FY11" s="92">
        <v>177.12735849056602</v>
      </c>
      <c r="FZ11" s="92">
        <v>178.6484375</v>
      </c>
      <c r="GA11" s="92">
        <v>183.11965811965811</v>
      </c>
      <c r="GB11" s="92">
        <v>184.73459715639811</v>
      </c>
      <c r="GC11" s="92">
        <v>184.01477832512316</v>
      </c>
      <c r="GD11" s="92">
        <v>183.88163265306122</v>
      </c>
      <c r="GE11" s="92">
        <v>184.22707423580786</v>
      </c>
      <c r="GF11" s="92">
        <v>180.3259911894273</v>
      </c>
      <c r="GG11" s="92">
        <v>178.61538461538501</v>
      </c>
      <c r="GH11" s="92">
        <v>172.5662100456621</v>
      </c>
      <c r="GI11" s="92">
        <v>174.62666666666667</v>
      </c>
      <c r="GJ11" s="92">
        <v>183</v>
      </c>
      <c r="GK11" s="92">
        <v>181.90954773869348</v>
      </c>
      <c r="GL11" s="92">
        <v>180.67672413793105</v>
      </c>
      <c r="GM11" s="92">
        <v>186.45132743362831</v>
      </c>
      <c r="GN11" s="92">
        <v>191.63874345549738</v>
      </c>
      <c r="GO11" s="92">
        <v>186.44711538461499</v>
      </c>
      <c r="GP11" s="92">
        <v>185.08205128205128</v>
      </c>
      <c r="GQ11" s="92">
        <v>182.17961165048544</v>
      </c>
      <c r="GR11" s="92">
        <v>178.79702970297029</v>
      </c>
      <c r="GS11" s="92">
        <v>176.78756476683938</v>
      </c>
      <c r="GT11" s="92">
        <v>171.34343434343435</v>
      </c>
      <c r="GU11" s="92">
        <v>175.65816326530611</v>
      </c>
      <c r="GV11" s="92">
        <v>176.63451776649745</v>
      </c>
      <c r="GW11" s="92">
        <v>183.10309278350516</v>
      </c>
      <c r="GX11" s="92">
        <v>183.58653846153845</v>
      </c>
      <c r="GY11" s="92">
        <v>186.32258064516128</v>
      </c>
      <c r="GZ11" s="92">
        <v>187.25</v>
      </c>
      <c r="HA11" s="92">
        <v>187.98387096774192</v>
      </c>
      <c r="HB11" s="92">
        <v>188.52247191011236</v>
      </c>
      <c r="HC11" s="92">
        <v>194.96571428571428</v>
      </c>
      <c r="HD11" s="92">
        <v>189.98823529411766</v>
      </c>
      <c r="HE11" s="92">
        <v>182.1437125748503</v>
      </c>
      <c r="HF11" s="92">
        <v>177.93827160493828</v>
      </c>
      <c r="HG11" s="92">
        <v>179.54913294797689</v>
      </c>
      <c r="HH11" s="92">
        <v>180.59872611464968</v>
      </c>
      <c r="HI11" s="92">
        <v>185.99367088607596</v>
      </c>
      <c r="HJ11" s="92">
        <v>185.09411764705882</v>
      </c>
      <c r="HK11" s="92">
        <v>187.57594936708861</v>
      </c>
      <c r="HL11" s="92">
        <v>186.27891156462584</v>
      </c>
      <c r="HM11" s="92">
        <v>190.96478873239437</v>
      </c>
      <c r="HN11" s="92">
        <v>189.82142857142858</v>
      </c>
      <c r="HO11" s="92">
        <v>189.35971223021582</v>
      </c>
      <c r="HP11" s="92">
        <v>183.97872340425531</v>
      </c>
      <c r="HQ11" s="92">
        <v>179</v>
      </c>
      <c r="HR11" s="92">
        <v>176.95833333333334</v>
      </c>
      <c r="HS11" s="92">
        <v>178.77631578947367</v>
      </c>
      <c r="HT11" s="92">
        <v>182.47826086956522</v>
      </c>
      <c r="HU11" s="92">
        <v>187.84246575342465</v>
      </c>
      <c r="HV11" s="92">
        <v>189.49367088607596</v>
      </c>
      <c r="HW11" s="92">
        <v>191.9</v>
      </c>
      <c r="HX11" s="92">
        <v>190.28148148148148</v>
      </c>
      <c r="HY11" s="92">
        <v>191.13815789473685</v>
      </c>
      <c r="HZ11" s="92">
        <v>191.6044776119403</v>
      </c>
      <c r="IA11" s="92">
        <v>194.15172413793104</v>
      </c>
      <c r="IB11" s="92">
        <v>187.72857142857143</v>
      </c>
      <c r="IC11" s="92">
        <v>180.21014492753622</v>
      </c>
      <c r="ID11" s="92">
        <v>176.38235294117646</v>
      </c>
      <c r="IE11" s="92">
        <v>174.10077519379846</v>
      </c>
      <c r="IF11" s="92">
        <v>181.53488372093022</v>
      </c>
    </row>
    <row r="12" spans="1:240" s="83" customFormat="1" ht="15" customHeight="1">
      <c r="B12" s="93" t="s">
        <v>3</v>
      </c>
      <c r="C12" s="94" t="s">
        <v>99</v>
      </c>
      <c r="D12" s="94"/>
      <c r="E12" s="89">
        <v>9.1923076923076916</v>
      </c>
      <c r="F12" s="89">
        <v>7.2092130518234168</v>
      </c>
      <c r="G12" s="89">
        <v>6.884615384615385</v>
      </c>
      <c r="H12" s="89">
        <v>6.7077205882352944</v>
      </c>
      <c r="I12" s="89">
        <v>7.3586337760910814</v>
      </c>
      <c r="J12" s="89">
        <v>8.6240601503759393</v>
      </c>
      <c r="K12" s="89">
        <v>9.7817836812144208</v>
      </c>
      <c r="L12" s="89">
        <v>10.926356589147288</v>
      </c>
      <c r="M12" s="89">
        <v>10.638036809815951</v>
      </c>
      <c r="N12" s="89">
        <v>9.6194174757281559</v>
      </c>
      <c r="O12" s="89">
        <v>9.6591375770020527</v>
      </c>
      <c r="P12" s="89">
        <v>8.8233009708737864</v>
      </c>
      <c r="Q12" s="89">
        <v>9.0237154150197636</v>
      </c>
      <c r="R12" s="89">
        <v>7.7572016460905351</v>
      </c>
      <c r="S12" s="89">
        <v>6.8499127399650961</v>
      </c>
      <c r="T12" s="89">
        <v>6.7134502923976607</v>
      </c>
      <c r="U12" s="89">
        <v>8.0616822429906545</v>
      </c>
      <c r="V12" s="89">
        <v>8.6686507936507944</v>
      </c>
      <c r="W12" s="89">
        <v>9.6315789473684212</v>
      </c>
      <c r="X12" s="89">
        <v>10.589285714285714</v>
      </c>
      <c r="Y12" s="89">
        <v>9.9522862823061633</v>
      </c>
      <c r="Z12" s="89">
        <v>9.7663366336633661</v>
      </c>
      <c r="AA12" s="89">
        <v>8.8676171079429729</v>
      </c>
      <c r="AB12" s="89">
        <v>8.6990099009900987</v>
      </c>
      <c r="AC12" s="89">
        <v>9.2713347921225377</v>
      </c>
      <c r="AD12" s="89">
        <v>7.8479999999999999</v>
      </c>
      <c r="AE12" s="89">
        <v>6.8982683982683985</v>
      </c>
      <c r="AF12" s="89">
        <v>7.0297239915074314</v>
      </c>
      <c r="AG12" s="89">
        <v>8.2880184331797242</v>
      </c>
      <c r="AH12" s="89">
        <v>9.2527964205816549</v>
      </c>
      <c r="AI12" s="89">
        <v>10.579439252336449</v>
      </c>
      <c r="AJ12" s="89">
        <v>11.004310344827585</v>
      </c>
      <c r="AK12" s="89">
        <v>11.750617283950618</v>
      </c>
      <c r="AL12" s="89">
        <v>10.033185840707965</v>
      </c>
      <c r="AM12" s="89">
        <v>9.5061728395061724</v>
      </c>
      <c r="AN12" s="89">
        <v>8.7302798982188303</v>
      </c>
      <c r="AO12" s="89">
        <v>9.0047058823529404</v>
      </c>
      <c r="AP12" s="89">
        <v>7.7802197802197801</v>
      </c>
      <c r="AQ12" s="89">
        <v>6.5892514395393471</v>
      </c>
      <c r="AR12" s="89">
        <v>6.9742990654205608</v>
      </c>
      <c r="AS12" s="89">
        <v>7.962616822429907</v>
      </c>
      <c r="AT12" s="89">
        <v>9.8004640371229694</v>
      </c>
      <c r="AU12" s="89">
        <v>10.532374100719425</v>
      </c>
      <c r="AV12" s="89">
        <v>10.974885844748858</v>
      </c>
      <c r="AW12" s="89">
        <v>10.529100529100528</v>
      </c>
      <c r="AX12" s="89">
        <v>9.673218673218674</v>
      </c>
      <c r="AY12" s="89">
        <v>9.0806845965770169</v>
      </c>
      <c r="AZ12" s="89">
        <v>9.6253164556962023</v>
      </c>
      <c r="BA12" s="89">
        <v>10.249307479224377</v>
      </c>
      <c r="BB12" s="89">
        <v>9.1593406593406588</v>
      </c>
      <c r="BC12" s="89">
        <v>7.1403508771929829</v>
      </c>
      <c r="BD12" s="89">
        <v>7.7568306010928962</v>
      </c>
      <c r="BE12" s="89">
        <v>8.8637532133676089</v>
      </c>
      <c r="BF12" s="89">
        <v>10.761273209549072</v>
      </c>
      <c r="BG12" s="89">
        <v>11.794270833333334</v>
      </c>
      <c r="BH12" s="89">
        <v>11.533512064343164</v>
      </c>
      <c r="BI12" s="89">
        <v>11.025423728813559</v>
      </c>
      <c r="BJ12" s="89">
        <v>10.224696356275304</v>
      </c>
      <c r="BK12" s="89">
        <v>9.9581151832460737</v>
      </c>
      <c r="BL12" s="89">
        <v>9.8358585858585865</v>
      </c>
      <c r="BM12" s="89">
        <v>10.210204081632654</v>
      </c>
      <c r="BN12" s="89">
        <v>8.953125</v>
      </c>
      <c r="BO12" s="89">
        <v>8.7382920110192845</v>
      </c>
      <c r="BP12" s="89">
        <v>8.0194647201946481</v>
      </c>
      <c r="BQ12" s="89">
        <v>8.7093333333333334</v>
      </c>
      <c r="BR12" s="89">
        <v>10.580736543909348</v>
      </c>
      <c r="BS12" s="89">
        <v>11.739130434782609</v>
      </c>
      <c r="BT12" s="89">
        <v>11.867435158501442</v>
      </c>
      <c r="BU12" s="89">
        <v>10.8125</v>
      </c>
      <c r="BV12" s="89">
        <v>10.294906166219839</v>
      </c>
      <c r="BW12" s="89">
        <v>9.4764397905759168</v>
      </c>
      <c r="BX12" s="89">
        <v>9.7394957983193269</v>
      </c>
      <c r="BY12" s="89">
        <v>10.640117994100295</v>
      </c>
      <c r="BZ12" s="89">
        <v>9.359773371104815</v>
      </c>
      <c r="CA12" s="89">
        <v>8.7478753541076486</v>
      </c>
      <c r="CB12" s="89">
        <v>8.1624649859943972</v>
      </c>
      <c r="CC12" s="89">
        <v>8.946778711484594</v>
      </c>
      <c r="CD12" s="89">
        <v>10</v>
      </c>
      <c r="CE12" s="89">
        <v>11</v>
      </c>
      <c r="CF12" s="89">
        <v>12</v>
      </c>
      <c r="CG12" s="89">
        <v>11</v>
      </c>
      <c r="CH12" s="89">
        <v>11.1064425770308</v>
      </c>
      <c r="CI12" s="89">
        <v>9.2946175637393793</v>
      </c>
      <c r="CJ12" s="89">
        <v>8.991643454039</v>
      </c>
      <c r="CK12" s="89">
        <v>11.227146814404399</v>
      </c>
      <c r="CL12" s="89">
        <v>9.2048517520215594</v>
      </c>
      <c r="CM12" s="89">
        <v>8.3584905660377409</v>
      </c>
      <c r="CN12" s="89">
        <v>8.3070652173912993</v>
      </c>
      <c r="CO12" s="89">
        <v>9.6096866096866105</v>
      </c>
      <c r="CP12" s="89">
        <v>11.193633952254601</v>
      </c>
      <c r="CQ12" s="89">
        <v>11.3297587131367</v>
      </c>
      <c r="CR12" s="89">
        <v>11.389502762430901</v>
      </c>
      <c r="CS12" s="89">
        <v>10.8595041322314</v>
      </c>
      <c r="CT12" s="89">
        <v>11.4775725593668</v>
      </c>
      <c r="CU12" s="89">
        <v>9.7316293929712501</v>
      </c>
      <c r="CV12" s="89">
        <v>10.3963254593176</v>
      </c>
      <c r="CW12" s="89">
        <v>12.283333333333299</v>
      </c>
      <c r="CX12" s="89">
        <v>9.9682997118155594</v>
      </c>
      <c r="CY12" s="89">
        <v>8.9034090909090899</v>
      </c>
      <c r="CZ12" s="89">
        <v>7.8022598870056497</v>
      </c>
      <c r="DA12" s="89">
        <v>8.5656836461125998</v>
      </c>
      <c r="DB12" s="89">
        <v>12.2748538011696</v>
      </c>
      <c r="DC12" s="89">
        <v>12.1485411140584</v>
      </c>
      <c r="DD12" s="89">
        <v>11.7103825136612</v>
      </c>
      <c r="DE12" s="89">
        <v>11.868902439024399</v>
      </c>
      <c r="DF12" s="89">
        <v>10.4867021276596</v>
      </c>
      <c r="DG12" s="89">
        <v>10.475065616797901</v>
      </c>
      <c r="DH12" s="89">
        <v>10.017191977077401</v>
      </c>
      <c r="DI12" s="89">
        <v>11.065281899109801</v>
      </c>
      <c r="DJ12" s="89">
        <v>9.8154269972451793</v>
      </c>
      <c r="DK12" s="89">
        <v>8.6173184357541892</v>
      </c>
      <c r="DL12" s="89">
        <v>8.3494318181818201</v>
      </c>
      <c r="DM12" s="89">
        <v>10.119999999999999</v>
      </c>
      <c r="DN12" s="89">
        <v>11.6685236768802</v>
      </c>
      <c r="DO12" s="89">
        <v>13.0054945054945</v>
      </c>
      <c r="DP12" s="89">
        <v>12.440203562341001</v>
      </c>
      <c r="DQ12" s="89">
        <v>13.242857142857099</v>
      </c>
      <c r="DR12" s="89">
        <v>11.790404040404001</v>
      </c>
      <c r="DS12" s="89">
        <v>11.393700787401601</v>
      </c>
      <c r="DT12" s="89">
        <v>10.1243386243386</v>
      </c>
      <c r="DU12" s="89">
        <v>10.8997134670487</v>
      </c>
      <c r="DV12" s="89">
        <v>9.3653333333333304</v>
      </c>
      <c r="DW12" s="89">
        <v>9.1510416666666696</v>
      </c>
      <c r="DX12" s="89">
        <v>9.3821138211382102</v>
      </c>
      <c r="DY12" s="89">
        <v>10.2147058823529</v>
      </c>
      <c r="DZ12" s="89">
        <v>12.069333333333301</v>
      </c>
      <c r="EA12" s="89">
        <v>12.7251308900524</v>
      </c>
      <c r="EB12" s="89">
        <v>13.3296089385475</v>
      </c>
      <c r="EC12" s="89">
        <v>11.7039106145251</v>
      </c>
      <c r="ED12" s="89">
        <v>11.5994897959184</v>
      </c>
      <c r="EE12" s="89">
        <v>11.338983050847499</v>
      </c>
      <c r="EF12" s="89">
        <v>10.201807228915699</v>
      </c>
      <c r="EG12" s="89">
        <v>11.4525547445255</v>
      </c>
      <c r="EH12" s="89">
        <v>10.194139194139201</v>
      </c>
      <c r="EI12" s="89">
        <v>9.3831417624521105</v>
      </c>
      <c r="EJ12" s="89">
        <v>9.5</v>
      </c>
      <c r="EK12" s="89">
        <v>10.817843866171</v>
      </c>
      <c r="EL12" s="89">
        <v>12.5970695970696</v>
      </c>
      <c r="EM12" s="89">
        <v>13.4661921708185</v>
      </c>
      <c r="EN12" s="89">
        <v>12.602996254681599</v>
      </c>
      <c r="EO12" s="89">
        <v>13.244</v>
      </c>
      <c r="EP12" s="89">
        <v>12.8221476510067</v>
      </c>
      <c r="EQ12" s="89">
        <v>11.882783882783899</v>
      </c>
      <c r="ER12" s="89">
        <v>12.0259259259259</v>
      </c>
      <c r="ES12" s="89">
        <v>13.893536121673</v>
      </c>
      <c r="ET12" s="89">
        <v>10.244897959183699</v>
      </c>
      <c r="EU12" s="89">
        <v>9.4686192468619303</v>
      </c>
      <c r="EV12" s="89">
        <v>9.5320754716981106</v>
      </c>
      <c r="EW12" s="89">
        <v>11.7561983471074</v>
      </c>
      <c r="EX12" s="89">
        <v>14.700440528634401</v>
      </c>
      <c r="EY12" s="89">
        <v>14.1731601731602</v>
      </c>
      <c r="EZ12" s="89">
        <v>14.6302521008403</v>
      </c>
      <c r="FA12" s="89">
        <v>13.5065502183406</v>
      </c>
      <c r="FB12" s="89">
        <v>13.190140845070401</v>
      </c>
      <c r="FC12" s="89">
        <v>12.313253012048193</v>
      </c>
      <c r="FD12" s="89">
        <v>11.796296296296296</v>
      </c>
      <c r="FE12" s="89">
        <v>11.2</v>
      </c>
      <c r="FF12" s="89">
        <v>9.8699551569506703</v>
      </c>
      <c r="FG12" s="89">
        <v>9.1951219512195124</v>
      </c>
      <c r="FH12" s="89">
        <v>8.9068825910931171</v>
      </c>
      <c r="FI12" s="89">
        <v>11.321285140562249</v>
      </c>
      <c r="FJ12" s="89">
        <v>15.24901185770751</v>
      </c>
      <c r="FK12" s="89">
        <v>15.693877551020408</v>
      </c>
      <c r="FL12" s="89">
        <v>14.548262548262548</v>
      </c>
      <c r="FM12" s="89">
        <v>14.379912663755459</v>
      </c>
      <c r="FN12" s="89">
        <v>12.26171875</v>
      </c>
      <c r="FO12" s="89">
        <v>10.978991596638656</v>
      </c>
      <c r="FP12" s="89">
        <v>11.34274193548387</v>
      </c>
      <c r="FQ12" s="89">
        <v>11.422594142259415</v>
      </c>
      <c r="FR12" s="89">
        <v>10.255924170616113</v>
      </c>
      <c r="FS12" s="89">
        <v>10.117154811715482</v>
      </c>
      <c r="FT12" s="89">
        <v>9.6787148594377506</v>
      </c>
      <c r="FU12" s="89">
        <v>11.814285714285715</v>
      </c>
      <c r="FV12" s="89">
        <v>14.174273858921161</v>
      </c>
      <c r="FW12" s="89">
        <v>15.733624454148472</v>
      </c>
      <c r="FX12" s="89">
        <v>15.635071090047393</v>
      </c>
      <c r="FY12" s="89">
        <v>13.735849056603774</v>
      </c>
      <c r="FZ12" s="89">
        <v>13.56640625</v>
      </c>
      <c r="GA12" s="89">
        <v>12.076923076923077</v>
      </c>
      <c r="GB12" s="89">
        <v>11.142180094786729</v>
      </c>
      <c r="GC12" s="89">
        <v>11.866995073891626</v>
      </c>
      <c r="GD12" s="89">
        <v>9.2285714285714278</v>
      </c>
      <c r="GE12" s="89">
        <v>9.7947598253275103</v>
      </c>
      <c r="GF12" s="89">
        <v>10.242290748898679</v>
      </c>
      <c r="GG12" s="89">
        <v>12.6380090497738</v>
      </c>
      <c r="GH12" s="89">
        <v>16.452054794520549</v>
      </c>
      <c r="GI12" s="89">
        <v>15.986666666666666</v>
      </c>
      <c r="GJ12" s="89">
        <v>15</v>
      </c>
      <c r="GK12" s="89">
        <v>14.50251256281407</v>
      </c>
      <c r="GL12" s="89">
        <v>13.025862068965518</v>
      </c>
      <c r="GM12" s="89">
        <v>12.743362831858407</v>
      </c>
      <c r="GN12" s="89">
        <v>11.575916230366492</v>
      </c>
      <c r="GO12" s="89">
        <v>10.615384615384601</v>
      </c>
      <c r="GP12" s="89">
        <v>9.3538461538461544</v>
      </c>
      <c r="GQ12" s="89">
        <v>8.3009708737864081</v>
      </c>
      <c r="GR12" s="89">
        <v>9.6485148514851478</v>
      </c>
      <c r="GS12" s="89">
        <v>11.191709844559586</v>
      </c>
      <c r="GT12" s="89">
        <v>16.616161616161616</v>
      </c>
      <c r="GU12" s="89">
        <v>16.98469387755102</v>
      </c>
      <c r="GV12" s="89">
        <v>15.629441624365482</v>
      </c>
      <c r="GW12" s="89">
        <v>15.324742268041238</v>
      </c>
      <c r="GX12" s="89">
        <v>13.557692307692308</v>
      </c>
      <c r="GY12" s="89">
        <v>12.516129032258064</v>
      </c>
      <c r="GZ12" s="89">
        <v>12.483333333333333</v>
      </c>
      <c r="HA12" s="89">
        <v>10.994623655913978</v>
      </c>
      <c r="HB12" s="89">
        <v>9.97752808988764</v>
      </c>
      <c r="HC12" s="89">
        <v>7.8114285714285714</v>
      </c>
      <c r="HD12" s="89">
        <v>9.6941176470588228</v>
      </c>
      <c r="HE12" s="89">
        <v>12.622754491017965</v>
      </c>
      <c r="HF12" s="89">
        <v>16.944444444444443</v>
      </c>
      <c r="HG12" s="89">
        <v>18.317919075144509</v>
      </c>
      <c r="HH12" s="89">
        <v>15.337579617834395</v>
      </c>
      <c r="HI12" s="89">
        <v>15.177215189873417</v>
      </c>
      <c r="HJ12" s="89">
        <v>13.058823529411764</v>
      </c>
      <c r="HK12" s="89">
        <v>11.822784810126583</v>
      </c>
      <c r="HL12" s="89">
        <v>10.768707482993197</v>
      </c>
      <c r="HM12" s="89">
        <v>11.309859154929578</v>
      </c>
      <c r="HN12" s="89">
        <v>8.6928571428571431</v>
      </c>
      <c r="HO12" s="89">
        <v>8.5035971223021587</v>
      </c>
      <c r="HP12" s="89">
        <v>9.6950354609929086</v>
      </c>
      <c r="HQ12" s="89">
        <v>11.39568345323741</v>
      </c>
      <c r="HR12" s="89">
        <v>18.923611111111111</v>
      </c>
      <c r="HS12" s="89">
        <v>18.480263157894736</v>
      </c>
      <c r="HT12" s="89">
        <v>18.485507246376812</v>
      </c>
      <c r="HU12" s="89">
        <v>15.335616438356164</v>
      </c>
      <c r="HV12" s="89">
        <v>13.620253164556962</v>
      </c>
      <c r="HW12" s="89">
        <v>11.3</v>
      </c>
      <c r="HX12" s="89">
        <v>9.4222222222222225</v>
      </c>
      <c r="HY12" s="89">
        <v>10.868421052631579</v>
      </c>
      <c r="HZ12" s="89">
        <v>9.0447761194029859</v>
      </c>
      <c r="IA12" s="89">
        <v>8.6206896551724146</v>
      </c>
      <c r="IB12" s="89">
        <v>9.4428571428571431</v>
      </c>
      <c r="IC12" s="89">
        <v>12.376811594202898</v>
      </c>
      <c r="ID12" s="89">
        <v>16.919117647058822</v>
      </c>
      <c r="IE12" s="89">
        <v>19.961240310077521</v>
      </c>
      <c r="IF12" s="89">
        <v>17.844961240310077</v>
      </c>
    </row>
    <row r="13" spans="1:240" s="83" customFormat="1" ht="15" customHeight="1">
      <c r="B13" s="90" t="s">
        <v>4</v>
      </c>
      <c r="C13" s="91" t="s">
        <v>99</v>
      </c>
      <c r="D13" s="91"/>
      <c r="E13" s="92">
        <v>2.0683760683760686</v>
      </c>
      <c r="F13" s="92">
        <v>1.6276391554702496</v>
      </c>
      <c r="G13" s="92">
        <v>1.5069930069930071</v>
      </c>
      <c r="H13" s="92">
        <v>1.9650735294117647</v>
      </c>
      <c r="I13" s="92">
        <v>2.5521821631878558</v>
      </c>
      <c r="J13" s="92">
        <v>3.3139097744360901</v>
      </c>
      <c r="K13" s="92">
        <v>4.5294117647058822</v>
      </c>
      <c r="L13" s="92">
        <v>4.5387596899224807</v>
      </c>
      <c r="M13" s="92">
        <v>3.3415132924335378</v>
      </c>
      <c r="N13" s="92">
        <v>2.5223300970873788</v>
      </c>
      <c r="O13" s="92">
        <v>2.6570841889117043</v>
      </c>
      <c r="P13" s="92">
        <v>2.5475728155339805</v>
      </c>
      <c r="Q13" s="92">
        <v>2.1679841897233203</v>
      </c>
      <c r="R13" s="92">
        <v>1.7345679012345678</v>
      </c>
      <c r="S13" s="92">
        <v>1.506108202443281</v>
      </c>
      <c r="T13" s="92">
        <v>2.0506822612085771</v>
      </c>
      <c r="U13" s="92">
        <v>2.702803738317757</v>
      </c>
      <c r="V13" s="92">
        <v>3.5119047619047619</v>
      </c>
      <c r="W13" s="92">
        <v>4.5087719298245617</v>
      </c>
      <c r="X13" s="92">
        <v>4.1765873015873014</v>
      </c>
      <c r="Y13" s="92">
        <v>3.7236580516898607</v>
      </c>
      <c r="Z13" s="92">
        <v>2.8099009900990097</v>
      </c>
      <c r="AA13" s="92">
        <v>2.3360488798370671</v>
      </c>
      <c r="AB13" s="92">
        <v>2.6811881188118813</v>
      </c>
      <c r="AC13" s="92">
        <v>2.0328227571115973</v>
      </c>
      <c r="AD13" s="92">
        <v>1.518</v>
      </c>
      <c r="AE13" s="92">
        <v>1.6385281385281385</v>
      </c>
      <c r="AF13" s="92">
        <v>1.910828025477707</v>
      </c>
      <c r="AG13" s="92">
        <v>2.7788018433179724</v>
      </c>
      <c r="AH13" s="92">
        <v>3.5861297539149888</v>
      </c>
      <c r="AI13" s="92">
        <v>4.2009345794392523</v>
      </c>
      <c r="AJ13" s="92">
        <v>4.3706896551724137</v>
      </c>
      <c r="AK13" s="92">
        <v>3.7925925925925927</v>
      </c>
      <c r="AL13" s="92">
        <v>2.8650442477876106</v>
      </c>
      <c r="AM13" s="92">
        <v>2.6123456790123458</v>
      </c>
      <c r="AN13" s="92">
        <v>3.0330788804071247</v>
      </c>
      <c r="AO13" s="92">
        <v>2.3858823529411763</v>
      </c>
      <c r="AP13" s="92">
        <v>2.0476190476190474</v>
      </c>
      <c r="AQ13" s="92">
        <v>1.472168905950096</v>
      </c>
      <c r="AR13" s="92">
        <v>1.6542056074766356</v>
      </c>
      <c r="AS13" s="92">
        <v>2.3862928348909658</v>
      </c>
      <c r="AT13" s="92">
        <v>3.3433874709976799</v>
      </c>
      <c r="AU13" s="92">
        <v>4.258373205741627</v>
      </c>
      <c r="AV13" s="92">
        <v>4.2642369020501141</v>
      </c>
      <c r="AW13" s="92">
        <v>3.8015873015873014</v>
      </c>
      <c r="AX13" s="92">
        <v>2.9533169533169534</v>
      </c>
      <c r="AY13" s="92">
        <v>2.6968215158924207</v>
      </c>
      <c r="AZ13" s="92">
        <v>2.8531645569620254</v>
      </c>
      <c r="BA13" s="92">
        <v>2.2936288088642658</v>
      </c>
      <c r="BB13" s="92">
        <v>1.8214285714285714</v>
      </c>
      <c r="BC13" s="92">
        <v>1.7860696517412935</v>
      </c>
      <c r="BD13" s="92">
        <v>1.9972752043596731</v>
      </c>
      <c r="BE13" s="92">
        <v>2.473007712082262</v>
      </c>
      <c r="BF13" s="92">
        <v>3.7387862796833775</v>
      </c>
      <c r="BG13" s="92">
        <v>4.5688311688311689</v>
      </c>
      <c r="BH13" s="92">
        <v>4.0427807486631018</v>
      </c>
      <c r="BI13" s="92">
        <v>3.6440677966101696</v>
      </c>
      <c r="BJ13" s="92">
        <v>3.1437246963562755</v>
      </c>
      <c r="BK13" s="92">
        <v>2.6796875</v>
      </c>
      <c r="BL13" s="92">
        <v>3.0375939849624061</v>
      </c>
      <c r="BM13" s="92">
        <v>2.8142857142857145</v>
      </c>
      <c r="BN13" s="92">
        <v>2.1848958333333335</v>
      </c>
      <c r="BO13" s="92">
        <v>1.8986301369863015</v>
      </c>
      <c r="BP13" s="92">
        <v>2.2657004830917873</v>
      </c>
      <c r="BQ13" s="92">
        <v>2.4266666666666667</v>
      </c>
      <c r="BR13" s="92">
        <v>3.4297752808988764</v>
      </c>
      <c r="BS13" s="92">
        <v>4.1297297297297293</v>
      </c>
      <c r="BT13" s="92">
        <v>4.1609195402298846</v>
      </c>
      <c r="BU13" s="92">
        <v>3.5738636363636362</v>
      </c>
      <c r="BV13" s="92">
        <v>2.9946380697050938</v>
      </c>
      <c r="BW13" s="92">
        <v>3.0261096605744124</v>
      </c>
      <c r="BX13" s="92">
        <v>3.1036414565826331</v>
      </c>
      <c r="BY13" s="92">
        <v>3.0589970501474926</v>
      </c>
      <c r="BZ13" s="92">
        <v>2.441926345609065</v>
      </c>
      <c r="CA13" s="92">
        <v>2.2647887323943663</v>
      </c>
      <c r="CB13" s="92">
        <v>2.0980392156862746</v>
      </c>
      <c r="CC13" s="92">
        <v>2.7988826815642458</v>
      </c>
      <c r="CD13" s="92">
        <v>3</v>
      </c>
      <c r="CE13" s="92">
        <v>5</v>
      </c>
      <c r="CF13" s="92">
        <v>4</v>
      </c>
      <c r="CG13" s="92">
        <v>4</v>
      </c>
      <c r="CH13" s="92">
        <v>3.3305322128851498</v>
      </c>
      <c r="CI13" s="92">
        <v>3.2011331444759201</v>
      </c>
      <c r="CJ13" s="92">
        <v>3.51532033426184</v>
      </c>
      <c r="CK13" s="92">
        <v>3.3324099722991698</v>
      </c>
      <c r="CL13" s="92">
        <v>2.7473118279569899</v>
      </c>
      <c r="CM13" s="92">
        <v>2.4905660377358498</v>
      </c>
      <c r="CN13" s="92">
        <v>2.2655826558265599</v>
      </c>
      <c r="CO13" s="92">
        <v>2.6704545454545454</v>
      </c>
      <c r="CP13" s="92">
        <v>4.0185676392572898</v>
      </c>
      <c r="CQ13" s="92">
        <v>5.0401069518716604</v>
      </c>
      <c r="CR13" s="92">
        <v>4.9171270718231996</v>
      </c>
      <c r="CS13" s="92">
        <v>4.5619834710743801</v>
      </c>
      <c r="CT13" s="92">
        <v>4.0474934036939301</v>
      </c>
      <c r="CU13" s="92">
        <v>3.5382165605095501</v>
      </c>
      <c r="CV13" s="92">
        <v>4.1338582677165396</v>
      </c>
      <c r="CW13" s="92">
        <v>3.4194444444444398</v>
      </c>
      <c r="CX13" s="92">
        <v>2.93371757925072</v>
      </c>
      <c r="CY13" s="92">
        <v>2.4119318181818201</v>
      </c>
      <c r="CZ13" s="92">
        <v>2.3342696629213502</v>
      </c>
      <c r="DA13" s="92">
        <v>2.7694369973190298</v>
      </c>
      <c r="DB13" s="92">
        <v>4.2543859649122799</v>
      </c>
      <c r="DC13" s="92">
        <v>4.6419098143236104</v>
      </c>
      <c r="DD13" s="92">
        <v>4.7158469945355197</v>
      </c>
      <c r="DE13" s="92">
        <v>4.9024390243902403</v>
      </c>
      <c r="DF13" s="92">
        <v>3.9042553191489402</v>
      </c>
      <c r="DG13" s="92">
        <v>3.5485564304461898</v>
      </c>
      <c r="DH13" s="92">
        <v>3.7392550143266501</v>
      </c>
      <c r="DI13" s="92">
        <v>3.36795252225519</v>
      </c>
      <c r="DJ13" s="92">
        <v>2.5261707988980699</v>
      </c>
      <c r="DK13" s="92">
        <v>2.27653631284916</v>
      </c>
      <c r="DL13" s="92">
        <v>2.2357954545454501</v>
      </c>
      <c r="DM13" s="92">
        <v>3.5542857142857098</v>
      </c>
      <c r="DN13" s="92">
        <v>4.4763231197771596</v>
      </c>
      <c r="DO13" s="92">
        <v>4.9587912087912098</v>
      </c>
      <c r="DP13" s="92">
        <v>4.4274809160305297</v>
      </c>
      <c r="DQ13" s="92">
        <v>4.3971428571428604</v>
      </c>
      <c r="DR13" s="92">
        <v>4.0656565656565702</v>
      </c>
      <c r="DS13" s="92">
        <v>3.16010498687664</v>
      </c>
      <c r="DT13" s="92">
        <v>4.3359788359788398</v>
      </c>
      <c r="DU13" s="92">
        <v>3.86</v>
      </c>
      <c r="DV13" s="92">
        <v>3.3919999999999999</v>
      </c>
      <c r="DW13" s="92">
        <v>3.0546875</v>
      </c>
      <c r="DX13" s="92">
        <v>2.6368563685636901</v>
      </c>
      <c r="DY13" s="92">
        <v>3.0117647058823498</v>
      </c>
      <c r="DZ13" s="92">
        <v>4.4853333333333296</v>
      </c>
      <c r="EA13" s="92">
        <v>4.6518324607329804</v>
      </c>
      <c r="EB13" s="92">
        <v>5.12011173184358</v>
      </c>
      <c r="EC13" s="92">
        <v>4.72067039106145</v>
      </c>
      <c r="ED13" s="92">
        <v>4.5306122448979602</v>
      </c>
      <c r="EE13" s="92">
        <v>4.0282485875706202</v>
      </c>
      <c r="EF13" s="92">
        <v>3.80722891566265</v>
      </c>
      <c r="EG13" s="92">
        <v>3.6240875912408801</v>
      </c>
      <c r="EH13" s="92">
        <v>3.0549450549450499</v>
      </c>
      <c r="EI13" s="92">
        <v>2.43295019157088</v>
      </c>
      <c r="EJ13" s="92">
        <v>2.5555555555555598</v>
      </c>
      <c r="EK13" s="92">
        <v>3.0371747211895901</v>
      </c>
      <c r="EL13" s="92">
        <v>5.1208791208791196</v>
      </c>
      <c r="EM13" s="92">
        <v>5.0320284697508901</v>
      </c>
      <c r="EN13" s="92">
        <v>5.43071161048689</v>
      </c>
      <c r="EO13" s="92">
        <v>4.9000000000000004</v>
      </c>
      <c r="EP13" s="92">
        <v>4.3846153846153904</v>
      </c>
      <c r="EQ13" s="92">
        <v>3.6849816849816799</v>
      </c>
      <c r="ER13" s="92">
        <v>4.3333333333333304</v>
      </c>
      <c r="ES13" s="92">
        <v>3.8288973384030398</v>
      </c>
      <c r="ET13" s="92">
        <v>3.5142857142857098</v>
      </c>
      <c r="EU13" s="92">
        <v>2.7071129707113002</v>
      </c>
      <c r="EV13" s="92">
        <v>3.0074906367041199</v>
      </c>
      <c r="EW13" s="92">
        <v>3.67768595041322</v>
      </c>
      <c r="EX13" s="92">
        <v>6.1365638766519801</v>
      </c>
      <c r="EY13" s="92">
        <v>6.3376623376623398</v>
      </c>
      <c r="EZ13" s="92">
        <v>5.8613445378151301</v>
      </c>
      <c r="FA13" s="92">
        <v>5.1217391304347801</v>
      </c>
      <c r="FB13" s="92">
        <v>4.7218309859154903</v>
      </c>
      <c r="FC13" s="92">
        <v>4.2449799196787152</v>
      </c>
      <c r="FD13" s="92">
        <v>4.2629629629629626</v>
      </c>
      <c r="FE13" s="92">
        <v>4.1157024793388404</v>
      </c>
      <c r="FF13" s="92">
        <v>3.6502242152466402</v>
      </c>
      <c r="FG13" s="92">
        <v>2.6878048780487807</v>
      </c>
      <c r="FH13" s="92">
        <v>3.3830645161290325</v>
      </c>
      <c r="FI13" s="92">
        <v>3.5783132530120483</v>
      </c>
      <c r="FJ13" s="92">
        <v>5.4347826086956523</v>
      </c>
      <c r="FK13" s="92">
        <v>6.4408163265306122</v>
      </c>
      <c r="FL13" s="92">
        <v>5.2046332046332049</v>
      </c>
      <c r="FM13" s="92">
        <v>5.1572052401746724</v>
      </c>
      <c r="FN13" s="92">
        <v>4.7109375</v>
      </c>
      <c r="FO13" s="92">
        <v>4.4159663865546221</v>
      </c>
      <c r="FP13" s="92">
        <v>4.471774193548387</v>
      </c>
      <c r="FQ13" s="92">
        <v>4.493723849372385</v>
      </c>
      <c r="FR13" s="92">
        <v>3.5308056872037916</v>
      </c>
      <c r="FS13" s="92">
        <v>3.1004184100418408</v>
      </c>
      <c r="FT13" s="92">
        <v>3.1084337349397591</v>
      </c>
      <c r="FU13" s="92">
        <v>4.4000000000000004</v>
      </c>
      <c r="FV13" s="92">
        <v>5.5228215767634854</v>
      </c>
      <c r="FW13" s="92">
        <v>5.8515283842794759</v>
      </c>
      <c r="FX13" s="92">
        <v>5.5876777251184837</v>
      </c>
      <c r="FY13" s="92">
        <v>5.5896226415094343</v>
      </c>
      <c r="FZ13" s="92">
        <v>4.39453125</v>
      </c>
      <c r="GA13" s="92">
        <v>4.5769230769230766</v>
      </c>
      <c r="GB13" s="92">
        <v>4.3175355450236967</v>
      </c>
      <c r="GC13" s="92">
        <v>4.4926108374384235</v>
      </c>
      <c r="GD13" s="92">
        <v>2.926530612244898</v>
      </c>
      <c r="GE13" s="92">
        <v>2.7860262008733625</v>
      </c>
      <c r="GF13" s="92">
        <v>2.9295154185022025</v>
      </c>
      <c r="GG13" s="92">
        <v>3.7058823529411802</v>
      </c>
      <c r="GH13" s="92">
        <v>5.6757990867579906</v>
      </c>
      <c r="GI13" s="92">
        <v>6.4</v>
      </c>
      <c r="GJ13" s="92">
        <v>7</v>
      </c>
      <c r="GK13" s="92">
        <v>5.4020100502512562</v>
      </c>
      <c r="GL13" s="92">
        <v>4.0646551724137927</v>
      </c>
      <c r="GM13" s="92">
        <v>4.1902654867256635</v>
      </c>
      <c r="GN13" s="92">
        <v>4.0942408376963355</v>
      </c>
      <c r="GO13" s="92">
        <v>3.1875</v>
      </c>
      <c r="GP13" s="92">
        <v>2.641025641025641</v>
      </c>
      <c r="GQ13" s="92">
        <v>2.878640776699029</v>
      </c>
      <c r="GR13" s="92">
        <v>3.1980198019801982</v>
      </c>
      <c r="GS13" s="92">
        <v>4.0310880829015545</v>
      </c>
      <c r="GT13" s="92">
        <v>6.9747474747474749</v>
      </c>
      <c r="GU13" s="92">
        <v>6.7346938775510203</v>
      </c>
      <c r="GV13" s="92">
        <v>5.5482233502538074</v>
      </c>
      <c r="GW13" s="92">
        <v>5.2628865979381443</v>
      </c>
      <c r="GX13" s="92">
        <v>4.7788461538461542</v>
      </c>
      <c r="GY13" s="92">
        <v>4.252688172043011</v>
      </c>
      <c r="GZ13" s="92">
        <v>4.5277777777777777</v>
      </c>
      <c r="HA13" s="92">
        <v>4.198924731182796</v>
      </c>
      <c r="HB13" s="92">
        <v>3.2528089887640448</v>
      </c>
      <c r="HC13" s="92">
        <v>3.0914285714285716</v>
      </c>
      <c r="HD13" s="92">
        <v>3.4705882352941178</v>
      </c>
      <c r="HE13" s="92">
        <v>4.7305389221556888</v>
      </c>
      <c r="HF13" s="92">
        <v>7.3456790123456788</v>
      </c>
      <c r="HG13" s="92">
        <v>8.0173410404624281</v>
      </c>
      <c r="HH13" s="92">
        <v>5.8662420382165603</v>
      </c>
      <c r="HI13" s="92">
        <v>5.6265822784810124</v>
      </c>
      <c r="HJ13" s="92">
        <v>4.5058823529411764</v>
      </c>
      <c r="HK13" s="92">
        <v>3.7088607594936707</v>
      </c>
      <c r="HL13" s="92">
        <v>3.2517006802721089</v>
      </c>
      <c r="HM13" s="92">
        <v>3.76056338028169</v>
      </c>
      <c r="HN13" s="92">
        <v>2.9857142857142858</v>
      </c>
      <c r="HO13" s="92">
        <v>2.8489208633093526</v>
      </c>
      <c r="HP13" s="92">
        <v>3.5177304964539009</v>
      </c>
      <c r="HQ13" s="92">
        <v>3.8417266187050361</v>
      </c>
      <c r="HR13" s="92">
        <v>7.9375</v>
      </c>
      <c r="HS13" s="92">
        <v>7.5131578947368425</v>
      </c>
      <c r="HT13" s="92">
        <v>6.6739130434782608</v>
      </c>
      <c r="HU13" s="92">
        <v>5.5684931506849313</v>
      </c>
      <c r="HV13" s="92">
        <v>4.3797468354430382</v>
      </c>
      <c r="HW13" s="92">
        <v>4.4866666666666664</v>
      </c>
      <c r="HX13" s="92">
        <v>4.3629629629629632</v>
      </c>
      <c r="HY13" s="92">
        <v>3.9342105263157894</v>
      </c>
      <c r="HZ13" s="92">
        <v>3.5970149253731343</v>
      </c>
      <c r="IA13" s="92">
        <v>3.3310344827586209</v>
      </c>
      <c r="IB13" s="92">
        <v>3.4928571428571429</v>
      </c>
      <c r="IC13" s="92">
        <v>4.833333333333333</v>
      </c>
      <c r="ID13" s="92">
        <v>6.742647058823529</v>
      </c>
      <c r="IE13" s="92">
        <v>8.1395348837209305</v>
      </c>
      <c r="IF13" s="92">
        <v>7.6744186046511631</v>
      </c>
    </row>
    <row r="14" spans="1:240" s="83" customFormat="1" ht="15" customHeight="1">
      <c r="B14" s="87" t="s">
        <v>41</v>
      </c>
      <c r="C14" s="88" t="s">
        <v>99</v>
      </c>
      <c r="D14" s="88"/>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v>4</v>
      </c>
      <c r="AX14" s="89">
        <v>3</v>
      </c>
      <c r="AY14" s="89">
        <v>3.8508557457212715</v>
      </c>
      <c r="AZ14" s="89">
        <v>3.09873417721519</v>
      </c>
      <c r="BA14" s="89">
        <v>3.2576177285318559</v>
      </c>
      <c r="BB14" s="89">
        <v>3.6950549450549453</v>
      </c>
      <c r="BC14" s="89">
        <v>2.7686567164179103</v>
      </c>
      <c r="BD14" s="89">
        <v>3.0136239782016347</v>
      </c>
      <c r="BE14" s="89">
        <v>2.5861182519280206</v>
      </c>
      <c r="BF14" s="89">
        <v>3.1556728232189974</v>
      </c>
      <c r="BG14" s="89">
        <v>4.0805194805194809</v>
      </c>
      <c r="BH14" s="89">
        <v>4.2085561497326207</v>
      </c>
      <c r="BI14" s="89">
        <v>4.5423728813559325</v>
      </c>
      <c r="BJ14" s="89">
        <v>3.7388663967611335</v>
      </c>
      <c r="BK14" s="89">
        <v>3.2864583333333335</v>
      </c>
      <c r="BL14" s="89">
        <v>3.2380952380952381</v>
      </c>
      <c r="BM14" s="89">
        <v>3.6142857142857143</v>
      </c>
      <c r="BN14" s="89">
        <v>3.3567708333333335</v>
      </c>
      <c r="BO14" s="89">
        <v>2.8684931506849316</v>
      </c>
      <c r="BP14" s="89">
        <v>2.9227053140096619</v>
      </c>
      <c r="BQ14" s="89">
        <v>2.6826666666666665</v>
      </c>
      <c r="BR14" s="89">
        <v>2.9073033707865168</v>
      </c>
      <c r="BS14" s="89">
        <v>3.8783783783783785</v>
      </c>
      <c r="BT14" s="89">
        <v>4.7068965517241379</v>
      </c>
      <c r="BU14" s="89">
        <v>3.9914772727272729</v>
      </c>
      <c r="BV14" s="89">
        <v>3.3190348525469169</v>
      </c>
      <c r="BW14" s="89">
        <v>3.5665796344647518</v>
      </c>
      <c r="BX14" s="89">
        <v>3.3865546218487395</v>
      </c>
      <c r="BY14" s="89">
        <v>3.7168141592920354</v>
      </c>
      <c r="BZ14" s="89">
        <v>3.1331444759206799</v>
      </c>
      <c r="CA14" s="89">
        <v>2.9267605633802818</v>
      </c>
      <c r="CB14" s="89">
        <v>2.73109243697479</v>
      </c>
      <c r="CC14" s="89">
        <v>3.0418994413407821</v>
      </c>
      <c r="CD14" s="89">
        <v>2</v>
      </c>
      <c r="CE14" s="89">
        <v>3</v>
      </c>
      <c r="CF14" s="89">
        <v>4</v>
      </c>
      <c r="CG14" s="89">
        <v>4</v>
      </c>
      <c r="CH14" s="89">
        <v>3.8263305322128902</v>
      </c>
      <c r="CI14" s="89">
        <v>4.6770538243626101</v>
      </c>
      <c r="CJ14" s="89">
        <v>3.7688022284122602</v>
      </c>
      <c r="CK14" s="89">
        <v>3.9612188365651</v>
      </c>
      <c r="CL14" s="89">
        <v>3.0887096774193599</v>
      </c>
      <c r="CM14" s="89">
        <v>3.4447439353099698</v>
      </c>
      <c r="CN14" s="89">
        <v>3.4905149051490501</v>
      </c>
      <c r="CO14" s="89">
        <v>3.3806818181818183</v>
      </c>
      <c r="CP14" s="89">
        <v>3.80371352785146</v>
      </c>
      <c r="CQ14" s="89">
        <v>4.1818181818181799</v>
      </c>
      <c r="CR14" s="89">
        <v>4.35082872928177</v>
      </c>
      <c r="CS14" s="89">
        <v>4.6776859504132204</v>
      </c>
      <c r="CT14" s="89">
        <v>3.9340369393139798</v>
      </c>
      <c r="CU14" s="89">
        <v>4.3980891719745197</v>
      </c>
      <c r="CV14" s="89">
        <v>3.86876640419948</v>
      </c>
      <c r="CW14" s="89">
        <v>3.9027777777777799</v>
      </c>
      <c r="CX14" s="89">
        <v>3.6541786743515901</v>
      </c>
      <c r="CY14" s="89">
        <v>3.7414772727272698</v>
      </c>
      <c r="CZ14" s="89">
        <v>3.4241573033707899</v>
      </c>
      <c r="DA14" s="89">
        <v>3.1983914209115301</v>
      </c>
      <c r="DB14" s="89">
        <v>3.6374269005848001</v>
      </c>
      <c r="DC14" s="89">
        <v>4.3846153846153904</v>
      </c>
      <c r="DD14" s="89">
        <v>5.1120218579234997</v>
      </c>
      <c r="DE14" s="89">
        <v>4.8109756097560998</v>
      </c>
      <c r="DF14" s="89">
        <v>3.7074468085106398</v>
      </c>
      <c r="DG14" s="89">
        <v>4.2309711286089202</v>
      </c>
      <c r="DH14" s="89">
        <v>3.58739255014327</v>
      </c>
      <c r="DI14" s="89">
        <v>3.5994065281899101</v>
      </c>
      <c r="DJ14" s="89">
        <v>3.7217630853994499</v>
      </c>
      <c r="DK14" s="89">
        <v>3.0949720670391101</v>
      </c>
      <c r="DL14" s="89">
        <v>2.4886363636363602</v>
      </c>
      <c r="DM14" s="89">
        <v>3.48285714285714</v>
      </c>
      <c r="DN14" s="89">
        <v>3.1949860724233998</v>
      </c>
      <c r="DO14" s="89">
        <v>4.0659340659340701</v>
      </c>
      <c r="DP14" s="89">
        <v>4.4478371501272296</v>
      </c>
      <c r="DQ14" s="89">
        <v>4.2228571428571398</v>
      </c>
      <c r="DR14" s="89">
        <v>3.4166666666666701</v>
      </c>
      <c r="DS14" s="89">
        <v>4.1732283464566899</v>
      </c>
      <c r="DT14" s="89">
        <v>3.8359788359788398</v>
      </c>
      <c r="DU14" s="89">
        <v>3.77142857142857</v>
      </c>
      <c r="DV14" s="89">
        <v>3.3359999999999999</v>
      </c>
      <c r="DW14" s="89">
        <v>3.1015625</v>
      </c>
      <c r="DX14" s="89">
        <v>3.00542005420054</v>
      </c>
      <c r="DY14" s="89">
        <v>3.3676470588235299</v>
      </c>
      <c r="DZ14" s="89">
        <v>3.3706666666666698</v>
      </c>
      <c r="EA14" s="89">
        <v>4.2225130890052398</v>
      </c>
      <c r="EB14" s="89">
        <v>4.6843575418994403</v>
      </c>
      <c r="EC14" s="89">
        <v>4.4134078212290504</v>
      </c>
      <c r="ED14" s="89">
        <v>4.2551020408163298</v>
      </c>
      <c r="EE14" s="89">
        <v>4.2485875706214697</v>
      </c>
      <c r="EF14" s="89">
        <v>4.3042168674698802</v>
      </c>
      <c r="EG14" s="89">
        <v>3.8175182481751802</v>
      </c>
      <c r="EH14" s="89">
        <v>4.1941391941391899</v>
      </c>
      <c r="EI14" s="89">
        <v>3.2107279693486599</v>
      </c>
      <c r="EJ14" s="89">
        <v>3.5798611111111098</v>
      </c>
      <c r="EK14" s="89">
        <v>3.9516728624535302</v>
      </c>
      <c r="EL14" s="89">
        <v>4.0219780219780201</v>
      </c>
      <c r="EM14" s="89">
        <v>4.5658362989323802</v>
      </c>
      <c r="EN14" s="89">
        <v>4.4494382022471903</v>
      </c>
      <c r="EO14" s="89">
        <v>5.2880000000000003</v>
      </c>
      <c r="EP14" s="89">
        <v>4.4113712374581899</v>
      </c>
      <c r="EQ14" s="89">
        <v>5.0109890109890101</v>
      </c>
      <c r="ER14" s="89">
        <v>4.5962962962963001</v>
      </c>
      <c r="ES14" s="89">
        <v>4.95057034220532</v>
      </c>
      <c r="ET14" s="89">
        <v>4.88163265306122</v>
      </c>
      <c r="EU14" s="89">
        <v>3.5983263598326398</v>
      </c>
      <c r="EV14" s="89">
        <v>4.0936329588014999</v>
      </c>
      <c r="EW14" s="89">
        <v>4.1446280991735502</v>
      </c>
      <c r="EX14" s="89">
        <v>4.1013215859030803</v>
      </c>
      <c r="EY14" s="89">
        <v>5.2640692640692599</v>
      </c>
      <c r="EZ14" s="89">
        <v>5.21008403361345</v>
      </c>
      <c r="FA14" s="89">
        <v>5.7826086956521703</v>
      </c>
      <c r="FB14" s="89">
        <v>4.0880281690140796</v>
      </c>
      <c r="FC14" s="89">
        <v>4.9518072289156629</v>
      </c>
      <c r="FD14" s="89">
        <v>4.3851851851851853</v>
      </c>
      <c r="FE14" s="89">
        <v>4.8181818181818201</v>
      </c>
      <c r="FF14" s="89">
        <v>4.03587443946188</v>
      </c>
      <c r="FG14" s="89">
        <v>3.7560975609756095</v>
      </c>
      <c r="FH14" s="89">
        <v>3.600806451612903</v>
      </c>
      <c r="FI14" s="89">
        <v>4.6706827309236951</v>
      </c>
      <c r="FJ14" s="89">
        <v>4.3320158102766797</v>
      </c>
      <c r="FK14" s="89">
        <v>5.0163265306122451</v>
      </c>
      <c r="FL14" s="89">
        <v>6.3243243243243246</v>
      </c>
      <c r="FM14" s="89">
        <v>5.6899563318777293</v>
      </c>
      <c r="FN14" s="89">
        <v>4.83984375</v>
      </c>
      <c r="FO14" s="89">
        <v>5.0966386554621845</v>
      </c>
      <c r="FP14" s="89">
        <v>4.560483870967742</v>
      </c>
      <c r="FQ14" s="89">
        <v>5.2092050209205025</v>
      </c>
      <c r="FR14" s="89">
        <v>4.729857819905213</v>
      </c>
      <c r="FS14" s="89">
        <v>4.1506276150627617</v>
      </c>
      <c r="FT14" s="89">
        <v>4.261044176706827</v>
      </c>
      <c r="FU14" s="89">
        <v>4.371428571428571</v>
      </c>
      <c r="FV14" s="89">
        <v>4.7551867219917012</v>
      </c>
      <c r="FW14" s="89">
        <v>4.9737991266375543</v>
      </c>
      <c r="FX14" s="89">
        <v>5.7488151658767777</v>
      </c>
      <c r="FY14" s="89">
        <v>5.367924528301887</v>
      </c>
      <c r="FZ14" s="89">
        <v>4.15234375</v>
      </c>
      <c r="GA14" s="89">
        <v>5.6367521367521372</v>
      </c>
      <c r="GB14" s="89">
        <v>5.0379146919431284</v>
      </c>
      <c r="GC14" s="89">
        <v>4.3793103448275863</v>
      </c>
      <c r="GD14" s="89">
        <v>3.869387755102041</v>
      </c>
      <c r="GE14" s="89">
        <v>3.9082969432314409</v>
      </c>
      <c r="GF14" s="89">
        <v>3.9118942731277535</v>
      </c>
      <c r="GG14" s="89">
        <v>4.5203619909502297</v>
      </c>
      <c r="GH14" s="89">
        <v>4.7031963470319633</v>
      </c>
      <c r="GI14" s="89">
        <v>5.0222222222222221</v>
      </c>
      <c r="GJ14" s="89">
        <v>7</v>
      </c>
      <c r="GK14" s="89">
        <v>6.0452261306532664</v>
      </c>
      <c r="GL14" s="89">
        <v>4.7327586206896548</v>
      </c>
      <c r="GM14" s="89">
        <v>5.0442477876106198</v>
      </c>
      <c r="GN14" s="89">
        <v>6.157068062827225</v>
      </c>
      <c r="GO14" s="89">
        <v>5.7115384615384599</v>
      </c>
      <c r="GP14" s="89">
        <v>4.1641025641025644</v>
      </c>
      <c r="GQ14" s="89">
        <v>3.3932038834951457</v>
      </c>
      <c r="GR14" s="89">
        <v>4.9900990099009901</v>
      </c>
      <c r="GS14" s="89">
        <v>4.8341968911917101</v>
      </c>
      <c r="GT14" s="89">
        <v>4.3131313131313131</v>
      </c>
      <c r="GU14" s="89">
        <v>5.8469387755102042</v>
      </c>
      <c r="GV14" s="89">
        <v>5.8527918781725887</v>
      </c>
      <c r="GW14" s="89">
        <v>7.0051546391752577</v>
      </c>
      <c r="GX14" s="89">
        <v>5.8365384615384617</v>
      </c>
      <c r="GY14" s="89">
        <v>5.698924731182796</v>
      </c>
      <c r="GZ14" s="89">
        <v>5.1555555555555559</v>
      </c>
      <c r="HA14" s="89">
        <v>5.5376344086021509</v>
      </c>
      <c r="HB14" s="89">
        <v>4.3426966292134832</v>
      </c>
      <c r="HC14" s="89">
        <v>4.234285714285714</v>
      </c>
      <c r="HD14" s="89">
        <v>3.8764705882352941</v>
      </c>
      <c r="HE14" s="89">
        <v>4.0538922155688626</v>
      </c>
      <c r="HF14" s="89">
        <v>5.2222222222222223</v>
      </c>
      <c r="HG14" s="89">
        <v>5.5375722543352603</v>
      </c>
      <c r="HH14" s="89">
        <v>6.4012738853503182</v>
      </c>
      <c r="HI14" s="89">
        <v>6.2278481012658231</v>
      </c>
      <c r="HJ14" s="89">
        <v>5.341176470588235</v>
      </c>
      <c r="HK14" s="89">
        <v>4.7215189873417724</v>
      </c>
      <c r="HL14" s="89">
        <v>4.8911564625850339</v>
      </c>
      <c r="HM14" s="89">
        <v>4.852112676056338</v>
      </c>
      <c r="HN14" s="89">
        <v>4.4428571428571431</v>
      </c>
      <c r="HO14" s="89">
        <v>3.9568345323741005</v>
      </c>
      <c r="HP14" s="89">
        <v>3.4042553191489362</v>
      </c>
      <c r="HQ14" s="89">
        <v>4.4388489208633093</v>
      </c>
      <c r="HR14" s="89">
        <v>4.6944444444444446</v>
      </c>
      <c r="HS14" s="89">
        <v>6.0657894736842106</v>
      </c>
      <c r="HT14" s="89">
        <v>5.1086956521739131</v>
      </c>
      <c r="HU14" s="89">
        <v>7.4383561643835616</v>
      </c>
      <c r="HV14" s="89">
        <v>5.2215189873417724</v>
      </c>
      <c r="HW14" s="89">
        <v>6.0333333333333332</v>
      </c>
      <c r="HX14" s="89">
        <v>4.2444444444444445</v>
      </c>
      <c r="HY14" s="89">
        <v>4.3947368421052628</v>
      </c>
      <c r="HZ14" s="89">
        <v>4.6119402985074629</v>
      </c>
      <c r="IA14" s="89">
        <v>4.6206896551724137</v>
      </c>
      <c r="IB14" s="89">
        <v>4.5571428571428569</v>
      </c>
      <c r="IC14" s="89">
        <v>4.3768115942028984</v>
      </c>
      <c r="ID14" s="89">
        <v>5.2794117647058822</v>
      </c>
      <c r="IE14" s="89">
        <v>5</v>
      </c>
      <c r="IF14" s="89">
        <v>6.4341085271317828</v>
      </c>
    </row>
    <row r="15" spans="1:240" s="83" customFormat="1" ht="21" customHeight="1">
      <c r="B15" s="127" t="s">
        <v>100</v>
      </c>
      <c r="C15" s="86"/>
      <c r="D15" s="86"/>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row>
    <row r="16" spans="1:240" s="83" customFormat="1" ht="15" customHeight="1">
      <c r="B16" s="96" t="s">
        <v>27</v>
      </c>
      <c r="C16" s="97" t="s">
        <v>5</v>
      </c>
      <c r="D16" s="97"/>
      <c r="E16" s="98">
        <v>94128.759259259255</v>
      </c>
      <c r="F16" s="98">
        <v>100711.78694817658</v>
      </c>
      <c r="G16" s="98">
        <v>102213.95454545454</v>
      </c>
      <c r="H16" s="98">
        <v>94663.678308823524</v>
      </c>
      <c r="I16" s="98">
        <v>92158.087286527516</v>
      </c>
      <c r="J16" s="98">
        <v>87484.898496240596</v>
      </c>
      <c r="K16" s="98">
        <v>81600.273244781783</v>
      </c>
      <c r="L16" s="98">
        <v>84824.796511627908</v>
      </c>
      <c r="M16" s="98">
        <v>87507.1145194274</v>
      </c>
      <c r="N16" s="98">
        <v>94748.615533980585</v>
      </c>
      <c r="O16" s="98">
        <v>98892.156057494867</v>
      </c>
      <c r="P16" s="98">
        <v>93055.267961165053</v>
      </c>
      <c r="Q16" s="98">
        <v>104161.27865612648</v>
      </c>
      <c r="R16" s="98">
        <v>101609.26131687243</v>
      </c>
      <c r="S16" s="98">
        <v>105857.89528795812</v>
      </c>
      <c r="T16" s="98">
        <v>99017.538011695913</v>
      </c>
      <c r="U16" s="98">
        <v>93052.777570093458</v>
      </c>
      <c r="V16" s="98">
        <v>91487.593253968254</v>
      </c>
      <c r="W16" s="98">
        <v>85523.465886939564</v>
      </c>
      <c r="X16" s="98">
        <v>89728</v>
      </c>
      <c r="Y16" s="98">
        <v>88065.332007952282</v>
      </c>
      <c r="Z16" s="98">
        <v>97666.522772277225</v>
      </c>
      <c r="AA16" s="98">
        <v>99876.981670061097</v>
      </c>
      <c r="AB16" s="98">
        <v>92137.754455445538</v>
      </c>
      <c r="AC16" s="98">
        <v>106413.32603938731</v>
      </c>
      <c r="AD16" s="98">
        <v>100545.02800000001</v>
      </c>
      <c r="AE16" s="98">
        <v>106682.50649350649</v>
      </c>
      <c r="AF16" s="98">
        <v>95998.885350318465</v>
      </c>
      <c r="AG16" s="98">
        <v>97259.99308755761</v>
      </c>
      <c r="AH16" s="98">
        <v>91078.353467561523</v>
      </c>
      <c r="AI16" s="98">
        <v>88861.719626168226</v>
      </c>
      <c r="AJ16" s="98">
        <v>94526.508620689652</v>
      </c>
      <c r="AK16" s="98">
        <v>94895.427160493826</v>
      </c>
      <c r="AL16" s="98">
        <v>101090.66592920353</v>
      </c>
      <c r="AM16" s="98">
        <v>108701.98271604939</v>
      </c>
      <c r="AN16" s="98">
        <v>103090.49109414758</v>
      </c>
      <c r="AO16" s="98">
        <v>108378.88</v>
      </c>
      <c r="AP16" s="98">
        <v>109714.76556776557</v>
      </c>
      <c r="AQ16" s="98">
        <v>110896.84069097889</v>
      </c>
      <c r="AR16" s="98">
        <v>99331.287383177565</v>
      </c>
      <c r="AS16" s="98">
        <v>99033.666666666672</v>
      </c>
      <c r="AT16" s="98">
        <v>95893.317865429228</v>
      </c>
      <c r="AU16" s="98">
        <v>89979.043062200959</v>
      </c>
      <c r="AV16" s="98">
        <v>94618.742596810931</v>
      </c>
      <c r="AW16" s="98">
        <v>97909.579365079364</v>
      </c>
      <c r="AX16" s="98">
        <v>102242.16707616708</v>
      </c>
      <c r="AY16" s="98">
        <v>106615.95599022004</v>
      </c>
      <c r="AZ16" s="98">
        <v>103543.58481012659</v>
      </c>
      <c r="BA16" s="98">
        <v>115924.28254847645</v>
      </c>
      <c r="BB16" s="98">
        <v>111896.54395604396</v>
      </c>
      <c r="BC16" s="98">
        <v>114960.61194029851</v>
      </c>
      <c r="BD16" s="98">
        <v>102113.88283378747</v>
      </c>
      <c r="BE16" s="98">
        <v>102287.57583547558</v>
      </c>
      <c r="BF16" s="98">
        <v>98788.870712401054</v>
      </c>
      <c r="BG16" s="98">
        <v>94838.194805194798</v>
      </c>
      <c r="BH16" s="98">
        <v>98752.69518716578</v>
      </c>
      <c r="BI16" s="98">
        <v>101535.81073446327</v>
      </c>
      <c r="BJ16" s="98">
        <v>104958.26720647773</v>
      </c>
      <c r="BK16" s="98">
        <v>110778.06770833333</v>
      </c>
      <c r="BL16" s="98">
        <v>99320.190476190473</v>
      </c>
      <c r="BM16" s="98">
        <v>115372.81836734693</v>
      </c>
      <c r="BN16" s="98">
        <v>115737.05208333333</v>
      </c>
      <c r="BO16" s="98">
        <v>119713.13424657534</v>
      </c>
      <c r="BP16" s="98">
        <v>113263.87922705314</v>
      </c>
      <c r="BQ16" s="98">
        <v>111574.624</v>
      </c>
      <c r="BR16" s="98">
        <v>107604.08146067416</v>
      </c>
      <c r="BS16" s="98">
        <v>102556.28108108108</v>
      </c>
      <c r="BT16" s="98">
        <v>107719.79022988505</v>
      </c>
      <c r="BU16" s="98">
        <v>106423.59090909091</v>
      </c>
      <c r="BV16" s="98">
        <v>113928.87667560321</v>
      </c>
      <c r="BW16" s="98">
        <v>109674.20365535248</v>
      </c>
      <c r="BX16" s="98">
        <v>105041.01120448179</v>
      </c>
      <c r="BY16" s="98">
        <v>120692.16519174041</v>
      </c>
      <c r="BZ16" s="98">
        <v>119320.94900849859</v>
      </c>
      <c r="CA16" s="98">
        <v>127463.72112676056</v>
      </c>
      <c r="CB16" s="98">
        <v>118493.77030812325</v>
      </c>
      <c r="CC16" s="98">
        <v>112675.89944134078</v>
      </c>
      <c r="CD16" s="98">
        <v>107442</v>
      </c>
      <c r="CE16" s="98">
        <v>107935</v>
      </c>
      <c r="CF16" s="98">
        <v>113343</v>
      </c>
      <c r="CG16" s="98">
        <v>111328</v>
      </c>
      <c r="CH16" s="98">
        <v>116964.952380952</v>
      </c>
      <c r="CI16" s="98">
        <v>122510.107648725</v>
      </c>
      <c r="CJ16" s="98">
        <v>110408.370473538</v>
      </c>
      <c r="CK16" s="98">
        <v>122873.484764543</v>
      </c>
      <c r="CL16" s="98">
        <v>125178.693548387</v>
      </c>
      <c r="CM16" s="98">
        <v>126351.94070080901</v>
      </c>
      <c r="CN16" s="98">
        <v>120192.718157182</v>
      </c>
      <c r="CO16" s="98">
        <v>119006.26704545454</v>
      </c>
      <c r="CP16" s="98">
        <v>112716.89389920401</v>
      </c>
      <c r="CQ16" s="98">
        <v>107162.882352941</v>
      </c>
      <c r="CR16" s="98">
        <v>114342.04972375699</v>
      </c>
      <c r="CS16" s="98">
        <v>111363.570247934</v>
      </c>
      <c r="CT16" s="98">
        <v>123742.54353562</v>
      </c>
      <c r="CU16" s="98">
        <v>127283.630573248</v>
      </c>
      <c r="CV16" s="98">
        <v>119066.417322835</v>
      </c>
      <c r="CW16" s="98">
        <v>133334.319444444</v>
      </c>
      <c r="CX16" s="98">
        <v>124800.242074928</v>
      </c>
      <c r="CY16" s="98">
        <v>129106.866477273</v>
      </c>
      <c r="CZ16" s="98">
        <v>116026.65168539299</v>
      </c>
      <c r="DA16" s="98">
        <v>104645.780160858</v>
      </c>
      <c r="DB16" s="98">
        <v>106599.441520468</v>
      </c>
      <c r="DC16" s="98">
        <v>102863.10079575601</v>
      </c>
      <c r="DD16" s="98">
        <v>103257.75956284199</v>
      </c>
      <c r="DE16" s="98">
        <v>104883.082317073</v>
      </c>
      <c r="DF16" s="98">
        <v>114049.066489362</v>
      </c>
      <c r="DG16" s="98">
        <v>116468.270341207</v>
      </c>
      <c r="DH16" s="98">
        <v>110888.05730659</v>
      </c>
      <c r="DI16" s="98">
        <v>121871.442136499</v>
      </c>
      <c r="DJ16" s="98">
        <v>119719.24242424199</v>
      </c>
      <c r="DK16" s="98">
        <v>128656.854748603</v>
      </c>
      <c r="DL16" s="98">
        <v>122741.034090909</v>
      </c>
      <c r="DM16" s="98">
        <v>114722.03428571401</v>
      </c>
      <c r="DN16" s="98">
        <v>117076.816155989</v>
      </c>
      <c r="DO16" s="98">
        <v>114540.142857143</v>
      </c>
      <c r="DP16" s="98">
        <v>117522.872773537</v>
      </c>
      <c r="DQ16" s="98">
        <v>115601.25428571401</v>
      </c>
      <c r="DR16" s="98">
        <v>128883.497474747</v>
      </c>
      <c r="DS16" s="98">
        <v>134161.112860892</v>
      </c>
      <c r="DT16" s="98">
        <v>125128.082010582</v>
      </c>
      <c r="DU16" s="98">
        <v>142137.228571429</v>
      </c>
      <c r="DV16" s="98">
        <v>137453.16533333299</v>
      </c>
      <c r="DW16" s="98">
        <v>141180.53125</v>
      </c>
      <c r="DX16" s="98">
        <v>128854.50406504099</v>
      </c>
      <c r="DY16" s="98">
        <v>128252.494117647</v>
      </c>
      <c r="DZ16" s="98">
        <v>121225.704</v>
      </c>
      <c r="EA16" s="98">
        <v>115045.081151832</v>
      </c>
      <c r="EB16" s="98">
        <v>122605.22067039101</v>
      </c>
      <c r="EC16" s="98">
        <v>119537.837988827</v>
      </c>
      <c r="ED16" s="98">
        <v>129796.558673469</v>
      </c>
      <c r="EE16" s="98">
        <v>137492.50564971799</v>
      </c>
      <c r="EF16" s="98">
        <v>123160.463855422</v>
      </c>
      <c r="EG16" s="98">
        <v>141884.27372262799</v>
      </c>
      <c r="EH16" s="98">
        <v>138548.33699633699</v>
      </c>
      <c r="EI16" s="98">
        <v>144506.402298851</v>
      </c>
      <c r="EJ16" s="98">
        <v>137819.42013888899</v>
      </c>
      <c r="EK16" s="98">
        <v>131014.76951672899</v>
      </c>
      <c r="EL16" s="98">
        <v>129750.146520147</v>
      </c>
      <c r="EM16" s="98">
        <v>121003.20996441301</v>
      </c>
      <c r="EN16" s="98">
        <v>124245.329588015</v>
      </c>
      <c r="EO16" s="98">
        <v>129916.34</v>
      </c>
      <c r="EP16" s="98">
        <v>141275.01337792599</v>
      </c>
      <c r="EQ16" s="98">
        <v>146951.70695970699</v>
      </c>
      <c r="ER16" s="98">
        <v>138502.192592593</v>
      </c>
      <c r="ES16" s="98">
        <v>153655.30418251001</v>
      </c>
      <c r="ET16" s="98">
        <v>147265.902040816</v>
      </c>
      <c r="EU16" s="98">
        <v>149032.36820083699</v>
      </c>
      <c r="EV16" s="98">
        <v>134567.97003745299</v>
      </c>
      <c r="EW16" s="98">
        <v>135579.392561983</v>
      </c>
      <c r="EX16" s="98">
        <v>123271.81497797401</v>
      </c>
      <c r="EY16" s="98">
        <v>128746.16883116899</v>
      </c>
      <c r="EZ16" s="98">
        <v>124994.39075630299</v>
      </c>
      <c r="FA16" s="98">
        <v>125112.70869565201</v>
      </c>
      <c r="FB16" s="98">
        <v>141166.56690140799</v>
      </c>
      <c r="FC16" s="98">
        <v>153903.6064257028</v>
      </c>
      <c r="FD16" s="98">
        <v>136449.90370370369</v>
      </c>
      <c r="FE16" s="98">
        <v>157857.814049587</v>
      </c>
      <c r="FF16" s="98">
        <v>154975.23766816099</v>
      </c>
      <c r="FG16" s="98">
        <v>153035.05853658536</v>
      </c>
      <c r="FH16" s="98">
        <v>139882.77419354839</v>
      </c>
      <c r="FI16" s="98">
        <v>133045.38955823294</v>
      </c>
      <c r="FJ16" s="98">
        <v>132110.43083003952</v>
      </c>
      <c r="FK16" s="98">
        <v>128677.55102040817</v>
      </c>
      <c r="FL16" s="98">
        <v>136451.85714285713</v>
      </c>
      <c r="FM16" s="98">
        <v>139853.57641921396</v>
      </c>
      <c r="FN16" s="98">
        <v>149226.25390625</v>
      </c>
      <c r="FO16" s="98">
        <v>146290.67226890757</v>
      </c>
      <c r="FP16" s="98">
        <v>138999.27016129033</v>
      </c>
      <c r="FQ16" s="98">
        <v>158760.36820083682</v>
      </c>
      <c r="FR16" s="98">
        <v>158229.23222748816</v>
      </c>
      <c r="FS16" s="98">
        <v>159405.26778242679</v>
      </c>
      <c r="FT16" s="98">
        <v>143439.3734939759</v>
      </c>
      <c r="FU16" s="98">
        <v>137221.77142857143</v>
      </c>
      <c r="FV16" s="98">
        <v>133511.13278008299</v>
      </c>
      <c r="FW16" s="98">
        <v>131129.07423580787</v>
      </c>
      <c r="FX16" s="98">
        <v>138945.94312796209</v>
      </c>
      <c r="FY16" s="98">
        <v>139140.02830188681</v>
      </c>
      <c r="FZ16" s="98">
        <v>153510.859375</v>
      </c>
      <c r="GA16" s="98">
        <v>162807.13675213675</v>
      </c>
      <c r="GB16" s="98">
        <v>149810.72037914692</v>
      </c>
      <c r="GC16" s="98">
        <v>159783.62561576354</v>
      </c>
      <c r="GD16" s="98">
        <v>154398.43673469388</v>
      </c>
      <c r="GE16" s="98">
        <v>158670.01310043668</v>
      </c>
      <c r="GF16" s="98">
        <v>144184.74008810573</v>
      </c>
      <c r="GG16" s="98">
        <v>143834.40271493199</v>
      </c>
      <c r="GH16" s="98">
        <v>136621.97260273973</v>
      </c>
      <c r="GI16" s="98">
        <v>133552.04444444444</v>
      </c>
      <c r="GJ16" s="98">
        <v>145798</v>
      </c>
      <c r="GK16" s="98">
        <v>142366.46231155779</v>
      </c>
      <c r="GL16" s="98">
        <v>153828.9051724138</v>
      </c>
      <c r="GM16" s="98">
        <v>164780.2831858407</v>
      </c>
      <c r="GN16" s="98">
        <v>159532.31937172776</v>
      </c>
      <c r="GO16" s="98">
        <v>161685.49519230801</v>
      </c>
      <c r="GP16" s="98">
        <v>155711.36923076923</v>
      </c>
      <c r="GQ16" s="98">
        <v>156851.47572815535</v>
      </c>
      <c r="GR16" s="98">
        <v>143071.09900990099</v>
      </c>
      <c r="GS16" s="98">
        <v>145153.69430051814</v>
      </c>
      <c r="GT16" s="98">
        <v>135119.84848484848</v>
      </c>
      <c r="GU16" s="98">
        <v>134550.68367346938</v>
      </c>
      <c r="GV16" s="98">
        <v>142336.36548223349</v>
      </c>
      <c r="GW16" s="98">
        <v>146405.53092783506</v>
      </c>
      <c r="GX16" s="98">
        <v>158574.875</v>
      </c>
      <c r="GY16" s="98">
        <v>162691.26881720431</v>
      </c>
      <c r="GZ16" s="98">
        <v>150084.13333333333</v>
      </c>
      <c r="HA16" s="98">
        <v>164962.11290322582</v>
      </c>
      <c r="HB16" s="98">
        <v>161365.61235955055</v>
      </c>
      <c r="HC16" s="98">
        <v>169445.18285714285</v>
      </c>
      <c r="HD16" s="98">
        <v>153346.09411764707</v>
      </c>
      <c r="HE16" s="98">
        <v>147770.5748502994</v>
      </c>
      <c r="HF16" s="98">
        <v>138229.96913580247</v>
      </c>
      <c r="HG16" s="98">
        <v>136037.71098265896</v>
      </c>
      <c r="HH16" s="98">
        <v>140939.65605095541</v>
      </c>
      <c r="HI16" s="98">
        <v>144780.34177215191</v>
      </c>
      <c r="HJ16" s="98">
        <v>151843.22352941177</v>
      </c>
      <c r="HK16" s="98">
        <v>162650.40506329114</v>
      </c>
      <c r="HL16" s="98">
        <v>146147.83673469388</v>
      </c>
      <c r="HM16" s="98">
        <v>163121.85211267605</v>
      </c>
      <c r="HN16" s="98">
        <v>158944.69285714286</v>
      </c>
      <c r="HO16" s="98">
        <v>156420.30215827338</v>
      </c>
      <c r="HP16" s="98">
        <v>141988.46808510637</v>
      </c>
      <c r="HQ16" s="98">
        <v>140030.71223021584</v>
      </c>
      <c r="HR16" s="98">
        <v>137314.38888888888</v>
      </c>
      <c r="HS16" s="98">
        <v>135580.65131578947</v>
      </c>
      <c r="HT16" s="98">
        <v>143763.9420289855</v>
      </c>
      <c r="HU16" s="98">
        <v>151326.15068493152</v>
      </c>
      <c r="HV16" s="98">
        <v>160540.81645569621</v>
      </c>
      <c r="HW16" s="98">
        <v>169030.24</v>
      </c>
      <c r="HX16" s="98">
        <v>152939.25925925927</v>
      </c>
      <c r="HY16" s="98">
        <v>167553.82894736843</v>
      </c>
      <c r="HZ16" s="98">
        <v>161027.9776119403</v>
      </c>
      <c r="IA16" s="98">
        <v>165394.37241379311</v>
      </c>
      <c r="IB16" s="98">
        <v>151580.07142857142</v>
      </c>
      <c r="IC16" s="98">
        <v>145687.9927536232</v>
      </c>
      <c r="ID16" s="98">
        <v>138520.61029411765</v>
      </c>
      <c r="IE16" s="98">
        <v>133568.63565891472</v>
      </c>
      <c r="IF16" s="98">
        <v>145977.81395348837</v>
      </c>
    </row>
    <row r="17" spans="2:240" s="83" customFormat="1" ht="15" customHeight="1">
      <c r="B17" s="99" t="s">
        <v>25</v>
      </c>
      <c r="C17" s="100" t="s">
        <v>18</v>
      </c>
      <c r="D17" s="100"/>
      <c r="E17" s="101">
        <v>25.274626914767964</v>
      </c>
      <c r="F17" s="101">
        <v>26.566841852105011</v>
      </c>
      <c r="G17" s="101">
        <v>25.91103372232573</v>
      </c>
      <c r="H17" s="101">
        <v>25.009004244490416</v>
      </c>
      <c r="I17" s="101">
        <v>24.264523423280743</v>
      </c>
      <c r="J17" s="101">
        <v>23.557298404812084</v>
      </c>
      <c r="K17" s="101">
        <v>22.674630643171252</v>
      </c>
      <c r="L17" s="101">
        <v>22.645106966396771</v>
      </c>
      <c r="M17" s="101">
        <v>23.629022888539165</v>
      </c>
      <c r="N17" s="101">
        <v>24.807716007015941</v>
      </c>
      <c r="O17" s="101">
        <v>25.397065128373608</v>
      </c>
      <c r="P17" s="101">
        <v>25.320358643937052</v>
      </c>
      <c r="Q17" s="101">
        <v>25.940722158156603</v>
      </c>
      <c r="R17" s="101">
        <v>26.255204295930035</v>
      </c>
      <c r="S17" s="101">
        <v>26.117404060697758</v>
      </c>
      <c r="T17" s="101">
        <v>25.190429362056655</v>
      </c>
      <c r="U17" s="101">
        <v>24.021522425465982</v>
      </c>
      <c r="V17" s="101">
        <v>23.916054757744231</v>
      </c>
      <c r="W17" s="101">
        <v>23.284474376937119</v>
      </c>
      <c r="X17" s="101">
        <v>23.089277043782555</v>
      </c>
      <c r="Y17" s="101">
        <v>23.347069550734719</v>
      </c>
      <c r="Z17" s="101">
        <v>24.576279175914028</v>
      </c>
      <c r="AA17" s="101">
        <v>25.226000895057123</v>
      </c>
      <c r="AB17" s="101">
        <v>24.900949702074186</v>
      </c>
      <c r="AC17" s="101">
        <v>25.891044513892961</v>
      </c>
      <c r="AD17" s="101">
        <v>25.828459720509663</v>
      </c>
      <c r="AE17" s="101">
        <v>26.065437380050948</v>
      </c>
      <c r="AF17" s="101">
        <v>24.720878165595064</v>
      </c>
      <c r="AG17" s="101">
        <v>24.203059123443477</v>
      </c>
      <c r="AH17" s="101">
        <v>23.131503245692532</v>
      </c>
      <c r="AI17" s="101">
        <v>23.185510586026325</v>
      </c>
      <c r="AJ17" s="101">
        <v>23.114283169639023</v>
      </c>
      <c r="AK17" s="101">
        <v>23.46100662332509</v>
      </c>
      <c r="AL17" s="101">
        <v>24.369134976147116</v>
      </c>
      <c r="AM17" s="101">
        <v>25.726220181363228</v>
      </c>
      <c r="AN17" s="101">
        <v>26.725562486312192</v>
      </c>
      <c r="AO17" s="101">
        <v>25.953074773732645</v>
      </c>
      <c r="AP17" s="101">
        <v>26.540602016765025</v>
      </c>
      <c r="AQ17" s="101">
        <v>26.013041356308261</v>
      </c>
      <c r="AR17" s="101">
        <v>24.851402333520387</v>
      </c>
      <c r="AS17" s="101">
        <v>23.714852346359795</v>
      </c>
      <c r="AT17" s="101">
        <v>23.295122512106918</v>
      </c>
      <c r="AU17" s="101">
        <v>22.915518186803144</v>
      </c>
      <c r="AV17" s="101">
        <v>22.694412178973742</v>
      </c>
      <c r="AW17" s="101">
        <v>23.527428244493183</v>
      </c>
      <c r="AX17" s="101">
        <v>24.078724074001212</v>
      </c>
      <c r="AY17" s="101">
        <v>24.893688709049453</v>
      </c>
      <c r="AZ17" s="101">
        <v>25.6</v>
      </c>
      <c r="BA17" s="101">
        <v>25.546078414615387</v>
      </c>
      <c r="BB17" s="101">
        <v>25.542830445443656</v>
      </c>
      <c r="BC17" s="101">
        <v>25.95368294545781</v>
      </c>
      <c r="BD17" s="101">
        <v>24.568169898648208</v>
      </c>
      <c r="BE17" s="101">
        <v>23.916822195654571</v>
      </c>
      <c r="BF17" s="101">
        <v>23.401023267907188</v>
      </c>
      <c r="BG17" s="101">
        <v>22.554996509824996</v>
      </c>
      <c r="BH17" s="101">
        <v>22.774955724708818</v>
      </c>
      <c r="BI17" s="101">
        <v>23.381651119524349</v>
      </c>
      <c r="BJ17" s="101">
        <v>24.130201318543847</v>
      </c>
      <c r="BK17" s="101">
        <v>25.016291636944022</v>
      </c>
      <c r="BL17" s="101">
        <v>25.355847831984562</v>
      </c>
      <c r="BM17" s="101">
        <v>25.76920177153151</v>
      </c>
      <c r="BN17" s="101">
        <v>26.331459921911566</v>
      </c>
      <c r="BO17" s="101">
        <v>25.900874915531528</v>
      </c>
      <c r="BP17" s="101">
        <v>25.54824343467364</v>
      </c>
      <c r="BQ17" s="101">
        <v>24.755016915338114</v>
      </c>
      <c r="BR17" s="101">
        <v>24.160942166326603</v>
      </c>
      <c r="BS17" s="101">
        <v>23.641374154237223</v>
      </c>
      <c r="BT17" s="101">
        <v>23.712477765492043</v>
      </c>
      <c r="BU17" s="101">
        <v>23.923813902991984</v>
      </c>
      <c r="BV17" s="101">
        <v>24.643098588118907</v>
      </c>
      <c r="BW17" s="101">
        <v>24.980312607602706</v>
      </c>
      <c r="BX17" s="101">
        <v>25.584520466447799</v>
      </c>
      <c r="BY17" s="101">
        <v>25.809633451443212</v>
      </c>
      <c r="BZ17" s="101">
        <v>26.583039861658087</v>
      </c>
      <c r="CA17" s="101">
        <v>27.063413248324597</v>
      </c>
      <c r="CB17" s="101">
        <v>26.372825605825401</v>
      </c>
      <c r="CC17" s="101">
        <v>25.322064008908995</v>
      </c>
      <c r="CD17" s="101">
        <v>24</v>
      </c>
      <c r="CE17" s="101">
        <v>24</v>
      </c>
      <c r="CF17" s="101">
        <v>24</v>
      </c>
      <c r="CG17" s="101">
        <v>24.7</v>
      </c>
      <c r="CH17" s="101">
        <v>25.021519957479001</v>
      </c>
      <c r="CI17" s="101">
        <v>26.295605285623601</v>
      </c>
      <c r="CJ17" s="101">
        <v>26.4958361074791</v>
      </c>
      <c r="CK17" s="101">
        <v>26.257116219599901</v>
      </c>
      <c r="CL17" s="101">
        <v>27.2056051178687</v>
      </c>
      <c r="CM17" s="101">
        <v>26.768408910512299</v>
      </c>
      <c r="CN17" s="101">
        <v>25.854677043255201</v>
      </c>
      <c r="CO17" s="101">
        <v>25.552094541674901</v>
      </c>
      <c r="CP17" s="101">
        <v>24.7023511671546</v>
      </c>
      <c r="CQ17" s="101">
        <v>24.366898304363399</v>
      </c>
      <c r="CR17" s="101">
        <v>24.255559957058001</v>
      </c>
      <c r="CS17" s="101">
        <v>24.598828018036102</v>
      </c>
      <c r="CT17" s="101">
        <v>25.398344448867199</v>
      </c>
      <c r="CU17" s="101">
        <v>25.9931451612903</v>
      </c>
      <c r="CV17" s="101">
        <v>26.4269</v>
      </c>
      <c r="CW17" s="101">
        <v>26.8367254517063</v>
      </c>
      <c r="CX17" s="101">
        <v>26.922856556689101</v>
      </c>
      <c r="CY17" s="101">
        <v>26.426095451307599</v>
      </c>
      <c r="CZ17" s="101">
        <v>25.225341687735899</v>
      </c>
      <c r="DA17" s="101">
        <v>23.7056393157877</v>
      </c>
      <c r="DB17" s="101">
        <v>23.373863107427301</v>
      </c>
      <c r="DC17" s="101">
        <v>22.808856069027598</v>
      </c>
      <c r="DD17" s="101">
        <v>22.449272478325799</v>
      </c>
      <c r="DE17" s="101">
        <v>23.218159914150899</v>
      </c>
      <c r="DF17" s="101">
        <v>24.2655253995406</v>
      </c>
      <c r="DG17" s="101">
        <v>24.855575844820699</v>
      </c>
      <c r="DH17" s="101">
        <v>25.4748950063852</v>
      </c>
      <c r="DI17" s="101">
        <v>25.151122259264799</v>
      </c>
      <c r="DJ17" s="101">
        <v>25.334968577658099</v>
      </c>
      <c r="DK17" s="101">
        <v>26.387112815286201</v>
      </c>
      <c r="DL17" s="101">
        <v>26.630697066637101</v>
      </c>
      <c r="DM17" s="101">
        <v>24.578708379702199</v>
      </c>
      <c r="DN17" s="101">
        <v>24.566498722886902</v>
      </c>
      <c r="DO17" s="101">
        <v>24.203725828268201</v>
      </c>
      <c r="DP17" s="101">
        <v>24.402770366159199</v>
      </c>
      <c r="DQ17" s="101">
        <v>24.694338551679898</v>
      </c>
      <c r="DR17" s="101">
        <v>25.869031031464299</v>
      </c>
      <c r="DS17" s="101">
        <v>26.677507035314299</v>
      </c>
      <c r="DT17" s="101">
        <v>27.1436232729076</v>
      </c>
      <c r="DU17" s="101">
        <v>27.333466663663099</v>
      </c>
      <c r="DV17" s="101">
        <v>27.466023509602099</v>
      </c>
      <c r="DW17" s="101">
        <v>26.974178323165798</v>
      </c>
      <c r="DX17" s="101">
        <v>26.116573839106199</v>
      </c>
      <c r="DY17" s="101">
        <v>25.6013442425837</v>
      </c>
      <c r="DZ17" s="101">
        <v>24.9004952751127</v>
      </c>
      <c r="EA17" s="101">
        <v>24.589296964610401</v>
      </c>
      <c r="EB17" s="101">
        <v>24.558870282328702</v>
      </c>
      <c r="EC17" s="101">
        <v>24.6732658767909</v>
      </c>
      <c r="ED17" s="101">
        <v>25.556638213615901</v>
      </c>
      <c r="EE17" s="101">
        <v>26.069299644302699</v>
      </c>
      <c r="EF17" s="101">
        <v>26.525433470514699</v>
      </c>
      <c r="EG17" s="101">
        <v>26.875123828853798</v>
      </c>
      <c r="EH17" s="101">
        <v>27.526960976958801</v>
      </c>
      <c r="EI17" s="101">
        <v>27.392171231523701</v>
      </c>
      <c r="EJ17" s="101">
        <v>26.895420757695899</v>
      </c>
      <c r="EK17" s="101">
        <v>25.739677974420299</v>
      </c>
      <c r="EL17" s="101">
        <v>25.3311693512631</v>
      </c>
      <c r="EM17" s="101">
        <v>24.891218283773298</v>
      </c>
      <c r="EN17" s="101">
        <v>25.041841200009401</v>
      </c>
      <c r="EO17" s="101">
        <v>25.596050941359099</v>
      </c>
      <c r="EP17" s="101">
        <v>26.573194943690901</v>
      </c>
      <c r="EQ17" s="101">
        <v>27.354113227102001</v>
      </c>
      <c r="ER17" s="101">
        <v>27.686</v>
      </c>
      <c r="ES17" s="101">
        <v>27.411720375842101</v>
      </c>
      <c r="ET17" s="101">
        <v>27.446348235544701</v>
      </c>
      <c r="EU17" s="101">
        <v>27.178339574959001</v>
      </c>
      <c r="EV17" s="101">
        <v>25.7626685022658</v>
      </c>
      <c r="EW17" s="101">
        <v>25.0988633295059</v>
      </c>
      <c r="EX17" s="101">
        <v>24.174932549120602</v>
      </c>
      <c r="EY17" s="101">
        <v>24.248948192358501</v>
      </c>
      <c r="EZ17" s="101">
        <v>24.186162130168899</v>
      </c>
      <c r="FA17" s="101">
        <v>24.773940630542199</v>
      </c>
      <c r="FB17" s="101">
        <v>26.223040334681201</v>
      </c>
      <c r="FC17" s="101">
        <v>27.385159475221368</v>
      </c>
      <c r="FD17" s="101">
        <v>27.47879056390428</v>
      </c>
      <c r="FE17" s="101">
        <v>27.702306157197501</v>
      </c>
      <c r="FF17" s="101">
        <v>27.426198128705099</v>
      </c>
      <c r="FG17" s="101">
        <v>27</v>
      </c>
      <c r="FH17" s="101">
        <v>26.157353118590905</v>
      </c>
      <c r="FI17" s="101">
        <v>24.983165475764036</v>
      </c>
      <c r="FJ17" s="101">
        <v>24.791142550071537</v>
      </c>
      <c r="FK17" s="101">
        <v>24.734422319509175</v>
      </c>
      <c r="FL17" s="101">
        <v>25.005664672073785</v>
      </c>
      <c r="FM17" s="101">
        <v>25.667170770019872</v>
      </c>
      <c r="FN17" s="101">
        <v>26.409498783979778</v>
      </c>
      <c r="FO17" s="101">
        <v>27.066751143744483</v>
      </c>
      <c r="FP17" s="101">
        <v>27.535425127086018</v>
      </c>
      <c r="FQ17" s="101">
        <v>27.481336038223841</v>
      </c>
      <c r="FR17" s="101">
        <v>27.645045045045048</v>
      </c>
      <c r="FS17" s="101">
        <v>27.367460774693519</v>
      </c>
      <c r="FT17" s="101">
        <v>26.369867989722689</v>
      </c>
      <c r="FU17" s="101">
        <v>25.357124818180459</v>
      </c>
      <c r="FV17" s="101">
        <v>25.341603278889941</v>
      </c>
      <c r="FW17" s="101">
        <v>25.437152054214319</v>
      </c>
      <c r="FX17" s="101">
        <v>25.796591438031626</v>
      </c>
      <c r="FY17" s="101">
        <v>26.18455433943171</v>
      </c>
      <c r="FZ17" s="101">
        <v>27.719040115563068</v>
      </c>
      <c r="GA17" s="101">
        <v>28.679843414762676</v>
      </c>
      <c r="GB17" s="101">
        <v>28.962538436447463</v>
      </c>
      <c r="GC17" s="101">
        <v>28.010307382092474</v>
      </c>
      <c r="GD17" s="101">
        <v>27.988736469038795</v>
      </c>
      <c r="GE17" s="101">
        <v>27.783036454334972</v>
      </c>
      <c r="GF17" s="101">
        <v>26.652608263709062</v>
      </c>
      <c r="GG17" s="101">
        <v>25.976594638855801</v>
      </c>
      <c r="GH17" s="101">
        <v>25.538953456611399</v>
      </c>
      <c r="GI17" s="101">
        <v>25.492869444232351</v>
      </c>
      <c r="GJ17" s="101">
        <v>25.7</v>
      </c>
      <c r="GK17" s="101">
        <v>26.087408839779005</v>
      </c>
      <c r="GL17" s="101">
        <v>27.464648648981434</v>
      </c>
      <c r="GM17" s="101">
        <v>28.508743161869067</v>
      </c>
      <c r="GN17" s="101">
        <v>29.730850515765692</v>
      </c>
      <c r="GO17" s="101">
        <v>27.9739438418048</v>
      </c>
      <c r="GP17" s="101">
        <v>28.04366462552991</v>
      </c>
      <c r="GQ17" s="101">
        <v>27.773278127280495</v>
      </c>
      <c r="GR17" s="101">
        <v>26.672907495085418</v>
      </c>
      <c r="GS17" s="101">
        <v>26.485897023787015</v>
      </c>
      <c r="GT17" s="101">
        <v>25.438411495227754</v>
      </c>
      <c r="GU17" s="101">
        <v>25.532674973617201</v>
      </c>
      <c r="GV17" s="101">
        <v>25.99432839501366</v>
      </c>
      <c r="GW17" s="101">
        <v>26.652659384794401</v>
      </c>
      <c r="GX17" s="101">
        <v>27.863255068991677</v>
      </c>
      <c r="GY17" s="101">
        <v>28.16677091710601</v>
      </c>
      <c r="GZ17" s="101">
        <v>28.625621463538685</v>
      </c>
      <c r="HA17" s="101">
        <v>28.307526881720431</v>
      </c>
      <c r="HB17" s="101">
        <v>28.531631750951117</v>
      </c>
      <c r="HC17" s="101">
        <v>28.035563383943671</v>
      </c>
      <c r="HD17" s="101">
        <v>26.904489442070716</v>
      </c>
      <c r="HE17" s="101">
        <v>26.170503882463478</v>
      </c>
      <c r="HF17" s="101">
        <v>25.059427756751855</v>
      </c>
      <c r="HG17" s="101">
        <v>25.255428927092051</v>
      </c>
      <c r="HH17" s="101">
        <v>25.174266815628222</v>
      </c>
      <c r="HI17" s="101">
        <v>25.947180726171435</v>
      </c>
      <c r="HJ17" s="101">
        <v>26.463123535285398</v>
      </c>
      <c r="HK17" s="101">
        <v>27.971535145148774</v>
      </c>
      <c r="HL17" s="101">
        <v>28.020163709496508</v>
      </c>
      <c r="HM17" s="101">
        <v>27.5547930294887</v>
      </c>
      <c r="HN17" s="101">
        <v>27.91126622765757</v>
      </c>
      <c r="HO17" s="101">
        <v>26.646725109718599</v>
      </c>
      <c r="HP17" s="101">
        <v>25.725523302879612</v>
      </c>
      <c r="HQ17" s="101">
        <v>25.23530586235643</v>
      </c>
      <c r="HR17" s="101">
        <v>25.031295968564777</v>
      </c>
      <c r="HS17" s="101">
        <v>25.279383479306201</v>
      </c>
      <c r="HT17" s="101">
        <v>25.414241098992878</v>
      </c>
      <c r="HU17" s="101">
        <v>26.85337951990277</v>
      </c>
      <c r="HV17" s="101">
        <v>27.32933501411425</v>
      </c>
      <c r="HW17" s="101">
        <v>28.413696649800801</v>
      </c>
      <c r="HX17" s="101">
        <v>28.705454464563779</v>
      </c>
      <c r="HY17" s="101">
        <v>28.277777099250201</v>
      </c>
      <c r="HZ17" s="101">
        <v>28.013955209347614</v>
      </c>
      <c r="IA17" s="101">
        <v>27.480066734501186</v>
      </c>
      <c r="IB17" s="101">
        <v>26.914757882454403</v>
      </c>
      <c r="IC17" s="101">
        <v>26.078513345413842</v>
      </c>
      <c r="ID17" s="101">
        <v>25.333638593490296</v>
      </c>
      <c r="IE17" s="101">
        <v>25.573050150644875</v>
      </c>
      <c r="IF17" s="101">
        <v>25.939707255791657</v>
      </c>
    </row>
    <row r="18" spans="2:240" s="83" customFormat="1" ht="15" customHeight="1">
      <c r="B18" s="96" t="s">
        <v>40</v>
      </c>
      <c r="C18" s="97" t="s">
        <v>18</v>
      </c>
      <c r="D18" s="97"/>
      <c r="E18" s="102">
        <v>3.7043624299957085</v>
      </c>
      <c r="F18" s="102">
        <v>7.1297753676003168</v>
      </c>
      <c r="G18" s="102">
        <v>12.344948793376979</v>
      </c>
      <c r="H18" s="102">
        <v>11.014740941139729</v>
      </c>
      <c r="I18" s="102">
        <v>10.240739221870637</v>
      </c>
      <c r="J18" s="102">
        <v>9.3680873815448749</v>
      </c>
      <c r="K18" s="102">
        <v>6.8011239514339064</v>
      </c>
      <c r="L18" s="102">
        <v>3.9624471635150167</v>
      </c>
      <c r="M18" s="103"/>
      <c r="N18" s="103"/>
      <c r="O18" s="103"/>
      <c r="P18" s="103"/>
      <c r="Q18" s="103">
        <v>4.684190393503993</v>
      </c>
      <c r="R18" s="103">
        <v>7.0873359917058787</v>
      </c>
      <c r="S18" s="103">
        <v>11.380381670861413</v>
      </c>
      <c r="T18" s="103">
        <v>10.844940564746487</v>
      </c>
      <c r="U18" s="103">
        <v>9.9492626226242926</v>
      </c>
      <c r="V18" s="103">
        <v>7.9656530701031949</v>
      </c>
      <c r="W18" s="103">
        <v>6.0952295412531372</v>
      </c>
      <c r="X18" s="103">
        <v>4.0359137357228354</v>
      </c>
      <c r="Y18" s="103"/>
      <c r="Z18" s="103"/>
      <c r="AA18" s="103"/>
      <c r="AB18" s="103">
        <v>8.4998790529309325</v>
      </c>
      <c r="AC18" s="103">
        <v>3.3780662198063136</v>
      </c>
      <c r="AD18" s="103">
        <v>4.0599766659870351</v>
      </c>
      <c r="AE18" s="103">
        <v>10.618819417999283</v>
      </c>
      <c r="AF18" s="103">
        <v>10.043400883226344</v>
      </c>
      <c r="AG18" s="103">
        <v>9.7630301958704155</v>
      </c>
      <c r="AH18" s="103">
        <v>6.7226654473477669</v>
      </c>
      <c r="AI18" s="103">
        <v>5.5247985029031588</v>
      </c>
      <c r="AJ18" s="103">
        <v>4.1616668085645383</v>
      </c>
      <c r="AK18" s="103"/>
      <c r="AL18" s="103"/>
      <c r="AM18" s="103" t="s">
        <v>32</v>
      </c>
      <c r="AN18" s="103" t="s">
        <v>32</v>
      </c>
      <c r="AO18" s="103">
        <v>3.0882806042719828</v>
      </c>
      <c r="AP18" s="103">
        <v>7.8361381457664381</v>
      </c>
      <c r="AQ18" s="103">
        <v>11.025264229478111</v>
      </c>
      <c r="AR18" s="103">
        <v>9.9327675447283283</v>
      </c>
      <c r="AS18" s="103">
        <v>7.4652248951803308</v>
      </c>
      <c r="AT18" s="103">
        <v>7.0628411339434534</v>
      </c>
      <c r="AU18" s="103">
        <v>5.8958292631063332</v>
      </c>
      <c r="AV18" s="103" t="s">
        <v>32</v>
      </c>
      <c r="AW18" s="103" t="s">
        <v>32</v>
      </c>
      <c r="AX18" s="103" t="s">
        <v>32</v>
      </c>
      <c r="AY18" s="103" t="s">
        <v>32</v>
      </c>
      <c r="AZ18" s="103" t="s">
        <v>32</v>
      </c>
      <c r="BA18" s="103" t="s">
        <v>32</v>
      </c>
      <c r="BB18" s="103" t="s">
        <v>32</v>
      </c>
      <c r="BC18" s="103" t="s">
        <v>32</v>
      </c>
      <c r="BD18" s="103">
        <v>7.4520569144675273</v>
      </c>
      <c r="BE18" s="103">
        <v>6.7802874540844771</v>
      </c>
      <c r="BF18" s="103">
        <v>5.3179213892057069</v>
      </c>
      <c r="BG18" s="103">
        <v>3.4722186702742106</v>
      </c>
      <c r="BH18" s="103">
        <v>2.2625462139707899</v>
      </c>
      <c r="BI18" s="103" t="s">
        <v>32</v>
      </c>
      <c r="BJ18" s="103"/>
      <c r="BK18" s="103"/>
      <c r="BL18" s="103"/>
      <c r="BM18" s="103">
        <v>0.65831742204742949</v>
      </c>
      <c r="BN18" s="103">
        <v>4.4684500216253999</v>
      </c>
      <c r="BO18" s="103">
        <v>7.8351343253333159</v>
      </c>
      <c r="BP18" s="103">
        <v>7.5285682016199305</v>
      </c>
      <c r="BQ18" s="103">
        <v>7.0136977702032572</v>
      </c>
      <c r="BR18" s="103">
        <v>5.5633781660024919</v>
      </c>
      <c r="BS18" s="103">
        <v>4.2240833401133626</v>
      </c>
      <c r="BT18" s="103">
        <v>2.9565222563528271</v>
      </c>
      <c r="BU18" s="103"/>
      <c r="BV18" s="103" t="s">
        <v>32</v>
      </c>
      <c r="BW18" s="103"/>
      <c r="BX18" s="103"/>
      <c r="BY18" s="103"/>
      <c r="BZ18" s="103">
        <v>2.9281779855507515</v>
      </c>
      <c r="CA18" s="103">
        <v>8.3139181581251638</v>
      </c>
      <c r="CB18" s="103">
        <v>7.9332026192687897</v>
      </c>
      <c r="CC18" s="103">
        <v>6.1451932889291125</v>
      </c>
      <c r="CD18" s="103">
        <v>5.5</v>
      </c>
      <c r="CE18" s="103">
        <v>4.5</v>
      </c>
      <c r="CF18" s="103"/>
      <c r="CG18" s="103"/>
      <c r="CH18" s="103"/>
      <c r="CI18" s="103"/>
      <c r="CJ18" s="103"/>
      <c r="CK18" s="103"/>
      <c r="CL18" s="103">
        <v>6.2801824025369202</v>
      </c>
      <c r="CM18" s="103">
        <v>9.5282300209770394</v>
      </c>
      <c r="CN18" s="103">
        <v>8.0689891659253998</v>
      </c>
      <c r="CO18" s="103">
        <v>7.7868613403810034</v>
      </c>
      <c r="CP18" s="103">
        <v>6.0925228481544202</v>
      </c>
      <c r="CQ18" s="103">
        <v>4.9327896480035003</v>
      </c>
      <c r="CR18" s="103"/>
      <c r="CS18" s="103"/>
      <c r="CT18" s="103"/>
      <c r="CU18" s="103"/>
      <c r="CV18" s="103" t="s">
        <v>66</v>
      </c>
      <c r="CW18" s="103"/>
      <c r="CX18" s="103">
        <v>5.4989142600733496</v>
      </c>
      <c r="CY18" s="103">
        <v>7.3295544409303597</v>
      </c>
      <c r="CZ18" s="103">
        <v>7.6006272961866497</v>
      </c>
      <c r="DA18" s="103">
        <v>5.5733481170851897</v>
      </c>
      <c r="DB18" s="103">
        <v>4.9889832852407396</v>
      </c>
      <c r="DC18" s="103">
        <v>3.7379176633459799</v>
      </c>
      <c r="DD18" s="103"/>
      <c r="DE18" s="103"/>
      <c r="DF18" s="103"/>
      <c r="DG18" s="103"/>
      <c r="DH18" s="103"/>
      <c r="DI18" s="103"/>
      <c r="DJ18" s="103">
        <v>1.9354609800878499</v>
      </c>
      <c r="DK18" s="103">
        <v>7.7525649648551296</v>
      </c>
      <c r="DL18" s="103">
        <v>8.0935002068799609</v>
      </c>
      <c r="DM18" s="103">
        <v>6.3938851508106396</v>
      </c>
      <c r="DN18" s="103">
        <v>5.6187492664726202</v>
      </c>
      <c r="DO18" s="103">
        <v>4.5607071604250198</v>
      </c>
      <c r="DP18" s="103"/>
      <c r="DQ18" s="103"/>
      <c r="DR18" s="103"/>
      <c r="DS18" s="103">
        <v>0</v>
      </c>
      <c r="DT18" s="103"/>
      <c r="DU18" s="103">
        <v>1.07376237639469</v>
      </c>
      <c r="DV18" s="103">
        <v>4.2531094841724499</v>
      </c>
      <c r="DW18" s="103">
        <v>7.5306355579668498</v>
      </c>
      <c r="DX18" s="103">
        <v>6.6366085411120501</v>
      </c>
      <c r="DY18" s="103">
        <v>6.2163116614757401</v>
      </c>
      <c r="DZ18" s="103">
        <v>5.40681804737057</v>
      </c>
      <c r="EA18" s="103">
        <v>4.3050876346342104</v>
      </c>
      <c r="EB18" s="103"/>
      <c r="EC18" s="103"/>
      <c r="ED18" s="103"/>
      <c r="EE18" s="103" t="s">
        <v>66</v>
      </c>
      <c r="EF18" s="103" t="s">
        <v>66</v>
      </c>
      <c r="EG18" s="103" t="s">
        <v>66</v>
      </c>
      <c r="EH18" s="103">
        <v>5.2732796875682304</v>
      </c>
      <c r="EI18" s="103">
        <v>9.2503233243469403</v>
      </c>
      <c r="EJ18" s="103">
        <v>8.5715639738354099</v>
      </c>
      <c r="EK18" s="103">
        <v>7.6053673287577102</v>
      </c>
      <c r="EL18" s="103">
        <v>6.8311710257127798</v>
      </c>
      <c r="EM18" s="103">
        <v>5.5136629385574496</v>
      </c>
      <c r="EN18" s="103"/>
      <c r="EO18" s="103"/>
      <c r="EP18" s="103"/>
      <c r="EQ18" s="103" t="s">
        <v>66</v>
      </c>
      <c r="ER18" s="103"/>
      <c r="ES18" s="103"/>
      <c r="ET18" s="103">
        <v>2.9008649216093501</v>
      </c>
      <c r="EU18" s="103">
        <v>8.2821437965676701</v>
      </c>
      <c r="EV18" s="103">
        <v>7.9467434149461296</v>
      </c>
      <c r="EW18" s="103">
        <v>6.54583460877131</v>
      </c>
      <c r="EX18" s="103">
        <v>6.3272645709662001</v>
      </c>
      <c r="EY18" s="103">
        <v>4.8075306675309397</v>
      </c>
      <c r="EZ18" s="103"/>
      <c r="FA18" s="103"/>
      <c r="FB18" s="103"/>
      <c r="FC18" s="103"/>
      <c r="FD18" s="103">
        <v>3.8237508947364218E-2</v>
      </c>
      <c r="FE18" s="103"/>
      <c r="FF18" s="103">
        <v>6.08279445697507</v>
      </c>
      <c r="FG18" s="103">
        <v>9.1735283609530409</v>
      </c>
      <c r="FH18" s="103">
        <v>7.7515577335711701</v>
      </c>
      <c r="FI18" s="103">
        <v>6.6738849524840393</v>
      </c>
      <c r="FJ18" s="103">
        <v>5.5982054410449278</v>
      </c>
      <c r="FK18" s="103">
        <v>3.8441106508795513</v>
      </c>
      <c r="FL18" s="103"/>
      <c r="FM18" s="103"/>
      <c r="FN18" s="103"/>
      <c r="FO18" s="103"/>
      <c r="FP18" s="103"/>
      <c r="FQ18" s="103"/>
      <c r="FR18" s="103">
        <v>1.9306408764129352</v>
      </c>
      <c r="FS18" s="103">
        <v>8.0165885174171301</v>
      </c>
      <c r="FT18" s="103">
        <v>6.9533352569367457</v>
      </c>
      <c r="FU18" s="103">
        <v>4.9843529752643869</v>
      </c>
      <c r="FV18" s="103">
        <v>4.816667981443385</v>
      </c>
      <c r="FW18" s="103">
        <v>4.5919442591416075</v>
      </c>
      <c r="FX18" s="103"/>
      <c r="FY18" s="103"/>
      <c r="FZ18" s="103">
        <v>3.8509103584658803E-2</v>
      </c>
      <c r="GA18" s="103"/>
      <c r="GB18" s="103"/>
      <c r="GC18" s="103"/>
      <c r="GD18" s="103">
        <v>5.7330483331672184</v>
      </c>
      <c r="GE18" s="103">
        <v>8.943621695666403</v>
      </c>
      <c r="GF18" s="103">
        <v>7.980770687147416</v>
      </c>
      <c r="GG18" s="103">
        <v>7.1272740570763604</v>
      </c>
      <c r="GH18" s="103">
        <v>5.5075527895597336</v>
      </c>
      <c r="GI18" s="103">
        <v>4.7599037324328828</v>
      </c>
      <c r="GJ18" s="103"/>
      <c r="GK18" s="103"/>
      <c r="GL18" s="103"/>
      <c r="GM18" s="103"/>
      <c r="GN18" s="103"/>
      <c r="GO18" s="103"/>
      <c r="GP18" s="103">
        <v>5.3018585810529073</v>
      </c>
      <c r="GQ18" s="103">
        <v>8.5691030492267455</v>
      </c>
      <c r="GR18" s="103">
        <v>7.8663419284151912</v>
      </c>
      <c r="GS18" s="103">
        <v>7.3331060300574435</v>
      </c>
      <c r="GT18" s="103">
        <v>6.6333584472474998</v>
      </c>
      <c r="GU18" s="103">
        <v>5.9282169471494459</v>
      </c>
      <c r="GV18" s="103"/>
      <c r="GW18" s="103"/>
      <c r="GX18" s="103"/>
      <c r="GY18" s="103" t="s">
        <v>32</v>
      </c>
      <c r="GZ18" s="103" t="s">
        <v>32</v>
      </c>
      <c r="HA18" s="103" t="s">
        <v>32</v>
      </c>
      <c r="HB18" s="103">
        <v>4.5625339102825171</v>
      </c>
      <c r="HC18" s="103">
        <v>6.6353379993153903</v>
      </c>
      <c r="HD18" s="103">
        <v>6.8677549358396464</v>
      </c>
      <c r="HE18" s="103">
        <v>6.6633923153619685</v>
      </c>
      <c r="HF18" s="103">
        <v>5.2901100535437786</v>
      </c>
      <c r="HG18" s="103">
        <v>3.9352224440008867</v>
      </c>
      <c r="HH18" s="103" t="s">
        <v>32</v>
      </c>
      <c r="HI18" s="103" t="s">
        <v>32</v>
      </c>
      <c r="HJ18" s="103" t="s">
        <v>32</v>
      </c>
      <c r="HK18" s="103" t="s">
        <v>32</v>
      </c>
      <c r="HL18" s="103" t="s">
        <v>32</v>
      </c>
      <c r="HM18" s="103" t="s">
        <v>32</v>
      </c>
      <c r="HN18" s="103">
        <v>5.7408881491666062</v>
      </c>
      <c r="HO18" s="103">
        <v>9.3558843384200561</v>
      </c>
      <c r="HP18" s="103">
        <v>7.909841128317237</v>
      </c>
      <c r="HQ18" s="103">
        <v>5.6887727518471793</v>
      </c>
      <c r="HR18" s="103">
        <v>5.0620943348713237</v>
      </c>
      <c r="HS18" s="103">
        <v>3.8529332890042798</v>
      </c>
      <c r="HT18" s="103" t="s">
        <v>32</v>
      </c>
      <c r="HU18" s="103" t="s">
        <v>32</v>
      </c>
      <c r="HV18" s="103" t="s">
        <v>32</v>
      </c>
      <c r="HW18" s="103" t="s">
        <v>32</v>
      </c>
      <c r="HX18" s="103" t="s">
        <v>32</v>
      </c>
      <c r="HY18" s="103" t="s">
        <v>32</v>
      </c>
      <c r="HZ18" s="103">
        <v>2.9641179511221707</v>
      </c>
      <c r="IA18" s="103">
        <v>8.6184846776485262</v>
      </c>
      <c r="IB18" s="103">
        <v>7.7130083916637853</v>
      </c>
      <c r="IC18" s="103">
        <v>7.0761725226263721</v>
      </c>
      <c r="ID18" s="103">
        <v>6.179886335814456</v>
      </c>
      <c r="IE18" s="103">
        <v>5.3431499698300806</v>
      </c>
      <c r="IF18" s="103" t="s">
        <v>32</v>
      </c>
    </row>
    <row r="19" spans="2:240" s="83" customFormat="1" ht="15" customHeight="1">
      <c r="B19" s="99" t="s">
        <v>28</v>
      </c>
      <c r="C19" s="100" t="s">
        <v>18</v>
      </c>
      <c r="D19" s="100"/>
      <c r="E19" s="101">
        <v>6.8995259361937809</v>
      </c>
      <c r="F19" s="101">
        <v>10.808644844434319</v>
      </c>
      <c r="G19" s="101">
        <v>14.07035943535535</v>
      </c>
      <c r="H19" s="101">
        <v>12.672459376244452</v>
      </c>
      <c r="I19" s="101">
        <v>11.762491775235228</v>
      </c>
      <c r="J19" s="101">
        <v>10.429291104078976</v>
      </c>
      <c r="K19" s="101">
        <v>8.5664188469528728</v>
      </c>
      <c r="L19" s="101">
        <v>6.3239097705460861</v>
      </c>
      <c r="M19" s="104">
        <v>5.6500577045197273</v>
      </c>
      <c r="N19" s="104">
        <v>5.6311172119270951</v>
      </c>
      <c r="O19" s="104">
        <v>6.0571496824607491</v>
      </c>
      <c r="P19" s="104">
        <v>6.1723836771570548</v>
      </c>
      <c r="Q19" s="104">
        <v>6.7731215771856181</v>
      </c>
      <c r="R19" s="104">
        <v>9.5061307387617298</v>
      </c>
      <c r="S19" s="104">
        <v>12.782284975659408</v>
      </c>
      <c r="T19" s="104">
        <v>11.701295326509561</v>
      </c>
      <c r="U19" s="104">
        <v>10.956756832395392</v>
      </c>
      <c r="V19" s="104">
        <v>9.211941702805472</v>
      </c>
      <c r="W19" s="104">
        <v>7.8649869443383009</v>
      </c>
      <c r="X19" s="104">
        <v>5.7026198668342003</v>
      </c>
      <c r="Y19" s="104">
        <v>4.6227494571290029</v>
      </c>
      <c r="Z19" s="104">
        <v>5.2711754277041249</v>
      </c>
      <c r="AA19" s="104">
        <v>5.7305168183291242</v>
      </c>
      <c r="AB19" s="104">
        <v>5.4095551395547226</v>
      </c>
      <c r="AC19" s="104">
        <v>6.1299703453673295</v>
      </c>
      <c r="AD19" s="104">
        <v>8.0159021783806015</v>
      </c>
      <c r="AE19" s="104">
        <v>12.109340120904942</v>
      </c>
      <c r="AF19" s="104">
        <v>10.890655753838077</v>
      </c>
      <c r="AG19" s="104">
        <v>9.8953859138810198</v>
      </c>
      <c r="AH19" s="104">
        <v>7.4397659124160169</v>
      </c>
      <c r="AI19" s="104">
        <v>6.6855989807177654</v>
      </c>
      <c r="AJ19" s="104">
        <v>5.4751607475148107</v>
      </c>
      <c r="AK19" s="104">
        <v>4.0128919818087478</v>
      </c>
      <c r="AL19" s="104">
        <v>5.0162578298538438</v>
      </c>
      <c r="AM19" s="104">
        <v>5.4475322890358111</v>
      </c>
      <c r="AN19" s="104">
        <v>5.8119308841728081</v>
      </c>
      <c r="AO19" s="104">
        <v>5.935848422988526</v>
      </c>
      <c r="AP19" s="104">
        <v>9.9523494958087433</v>
      </c>
      <c r="AQ19" s="104">
        <v>12.068833382558459</v>
      </c>
      <c r="AR19" s="104">
        <v>10.840208216423493</v>
      </c>
      <c r="AS19" s="104">
        <v>8.5524370720819523</v>
      </c>
      <c r="AT19" s="104">
        <v>7.2902532533119304</v>
      </c>
      <c r="AU19" s="104">
        <v>6.5715438981295318</v>
      </c>
      <c r="AV19" s="104">
        <v>5.1595714805534829</v>
      </c>
      <c r="AW19" s="104">
        <v>4.2513022472267243</v>
      </c>
      <c r="AX19" s="104">
        <v>4.2006506236589995</v>
      </c>
      <c r="AY19" s="104">
        <v>4.9880184005580919</v>
      </c>
      <c r="AZ19" s="104">
        <v>5.1614860529931708</v>
      </c>
      <c r="BA19" s="104">
        <v>4.7407481790589951</v>
      </c>
      <c r="BB19" s="104">
        <v>7.1149060260004129</v>
      </c>
      <c r="BC19" s="104">
        <v>10.947285245754335</v>
      </c>
      <c r="BD19" s="104">
        <v>10.179315318150232</v>
      </c>
      <c r="BE19" s="104">
        <v>8.6540031508520006</v>
      </c>
      <c r="BF19" s="104">
        <v>7.429268137192401</v>
      </c>
      <c r="BG19" s="104">
        <v>5.3153450331412193</v>
      </c>
      <c r="BH19" s="104">
        <v>4.3877183548831082</v>
      </c>
      <c r="BI19" s="104">
        <v>3.562201579433538</v>
      </c>
      <c r="BJ19" s="104">
        <v>4.1116052522089745</v>
      </c>
      <c r="BK19" s="104">
        <v>4.7880599349698869</v>
      </c>
      <c r="BL19" s="104">
        <v>4.3458772899679063</v>
      </c>
      <c r="BM19" s="104">
        <v>5.4300262374829522</v>
      </c>
      <c r="BN19" s="104">
        <v>8.5284477702138251</v>
      </c>
      <c r="BO19" s="104">
        <v>10.676578226695595</v>
      </c>
      <c r="BP19" s="104">
        <v>9.6039424648577967</v>
      </c>
      <c r="BQ19" s="104">
        <v>8.6534314056119417</v>
      </c>
      <c r="BR19" s="104">
        <v>7.3085074377402641</v>
      </c>
      <c r="BS19" s="104">
        <v>6.1338136892078809</v>
      </c>
      <c r="BT19" s="104">
        <v>4.9395809665021169</v>
      </c>
      <c r="BU19" s="104">
        <v>3.979351151131973</v>
      </c>
      <c r="BV19" s="104">
        <v>4.2758320541718824</v>
      </c>
      <c r="BW19" s="104">
        <v>5.3155721594521186</v>
      </c>
      <c r="BX19" s="104">
        <v>5.0109584667152438</v>
      </c>
      <c r="BY19" s="104">
        <v>5.5077688208840634</v>
      </c>
      <c r="BZ19" s="104">
        <v>8.0274544330001003</v>
      </c>
      <c r="CA19" s="104">
        <v>11.517907158258</v>
      </c>
      <c r="CB19" s="104">
        <v>10.85908940717327</v>
      </c>
      <c r="CC19" s="104">
        <v>8.8156700860076942</v>
      </c>
      <c r="CD19" s="104">
        <v>7.5</v>
      </c>
      <c r="CE19" s="104">
        <v>6.8</v>
      </c>
      <c r="CF19" s="104">
        <v>5.9</v>
      </c>
      <c r="CG19" s="104">
        <v>5.3</v>
      </c>
      <c r="CH19" s="104">
        <v>4.9415713949292401</v>
      </c>
      <c r="CI19" s="104">
        <v>6.32591213003432</v>
      </c>
      <c r="CJ19" s="104">
        <v>6.9621579779084399</v>
      </c>
      <c r="CK19" s="104">
        <v>7.5452480103235304</v>
      </c>
      <c r="CL19" s="104">
        <v>10.565065287880101</v>
      </c>
      <c r="CM19" s="104">
        <v>12.181532557860701</v>
      </c>
      <c r="CN19" s="104">
        <v>10.6128663868485</v>
      </c>
      <c r="CO19" s="104">
        <v>9.8351779061171012</v>
      </c>
      <c r="CP19" s="104">
        <v>8.4667943998902508</v>
      </c>
      <c r="CQ19" s="104">
        <v>6.9538408691581397</v>
      </c>
      <c r="CR19" s="104">
        <v>6.0521656173380602</v>
      </c>
      <c r="CS19" s="104">
        <v>5.6084843948715104</v>
      </c>
      <c r="CT19" s="104">
        <v>5.84117486183432</v>
      </c>
      <c r="CU19" s="104">
        <v>6.23264893340271</v>
      </c>
      <c r="CV19" s="104">
        <v>6.6665447893211303</v>
      </c>
      <c r="CW19" s="104">
        <v>7.2120829226319696</v>
      </c>
      <c r="CX19" s="104">
        <v>9.3692491809189899</v>
      </c>
      <c r="CY19" s="104">
        <v>10.5714204305921</v>
      </c>
      <c r="CZ19" s="104">
        <v>9.4456957727211694</v>
      </c>
      <c r="DA19" s="104">
        <v>8.3937457677042797</v>
      </c>
      <c r="DB19" s="104">
        <v>7.2235143941210502</v>
      </c>
      <c r="DC19" s="104">
        <v>5.5204806521624104</v>
      </c>
      <c r="DD19" s="104">
        <v>4.5555283628014998</v>
      </c>
      <c r="DE19" s="104">
        <v>3.3255299763105102</v>
      </c>
      <c r="DF19" s="104">
        <v>4.62660895634209</v>
      </c>
      <c r="DG19" s="104">
        <v>5.2135893888387903</v>
      </c>
      <c r="DH19" s="104">
        <v>5.0403985149492501</v>
      </c>
      <c r="DI19" s="104">
        <v>4.73813317688903</v>
      </c>
      <c r="DJ19" s="104">
        <v>5.94236477899425</v>
      </c>
      <c r="DK19" s="104">
        <v>9.1378485571896508</v>
      </c>
      <c r="DL19" s="104">
        <v>10.7004320839266</v>
      </c>
      <c r="DM19" s="104">
        <v>8.1710262616320204</v>
      </c>
      <c r="DN19" s="104">
        <v>7.7165785059238203</v>
      </c>
      <c r="DO19" s="104">
        <v>6.3699257504774804</v>
      </c>
      <c r="DP19" s="104">
        <v>5.6192852017832999</v>
      </c>
      <c r="DQ19" s="104">
        <v>5.1073563428850397</v>
      </c>
      <c r="DR19" s="104">
        <v>5.4597044096277001</v>
      </c>
      <c r="DS19" s="104">
        <v>6.1507269128957098</v>
      </c>
      <c r="DT19" s="104">
        <v>6.06302753936244</v>
      </c>
      <c r="DU19" s="104">
        <v>6.4991739197084</v>
      </c>
      <c r="DV19" s="104">
        <v>8.5442350320779195</v>
      </c>
      <c r="DW19" s="104">
        <v>10.2733763122424</v>
      </c>
      <c r="DX19" s="104">
        <v>8.6460540047677092</v>
      </c>
      <c r="DY19" s="104">
        <v>8.2833999896669006</v>
      </c>
      <c r="DZ19" s="104">
        <v>6.9604157857028603</v>
      </c>
      <c r="EA19" s="104">
        <v>6.1164610435025901</v>
      </c>
      <c r="EB19" s="104">
        <v>4.8672894508469202</v>
      </c>
      <c r="EC19" s="104">
        <v>4.3526812534232704</v>
      </c>
      <c r="ED19" s="104">
        <v>4.5313750388019001</v>
      </c>
      <c r="EE19" s="104">
        <v>5.2855229971339597</v>
      </c>
      <c r="EF19" s="104">
        <v>5.5065280062691704</v>
      </c>
      <c r="EG19" s="104">
        <v>6.6019661913528198</v>
      </c>
      <c r="EH19" s="104">
        <v>9.0671833835494802</v>
      </c>
      <c r="EI19" s="104">
        <v>11.0928247304081</v>
      </c>
      <c r="EJ19" s="104">
        <v>10.641965320269099</v>
      </c>
      <c r="EK19" s="104">
        <v>10.3420816997856</v>
      </c>
      <c r="EL19" s="104">
        <v>9.1645041148555304</v>
      </c>
      <c r="EM19" s="104">
        <v>7.8073124844438597</v>
      </c>
      <c r="EN19" s="104">
        <v>7.17296899049839</v>
      </c>
      <c r="EO19" s="104">
        <v>6.3005611115051501</v>
      </c>
      <c r="EP19" s="104">
        <v>6.4650324795013603</v>
      </c>
      <c r="EQ19" s="104">
        <v>6.8067407149821699</v>
      </c>
      <c r="ER19" s="104">
        <v>7.2715216604505102</v>
      </c>
      <c r="ES19" s="104">
        <v>7.6232604549068101</v>
      </c>
      <c r="ET19" s="104">
        <v>8.7052336505473296</v>
      </c>
      <c r="EU19" s="104">
        <v>12.6743458501583</v>
      </c>
      <c r="EV19" s="104">
        <v>11.124085068548199</v>
      </c>
      <c r="EW19" s="104">
        <v>9.5878902021742007</v>
      </c>
      <c r="EX19" s="104">
        <v>9.8243167007772705</v>
      </c>
      <c r="EY19" s="104">
        <v>6.8652259348042302</v>
      </c>
      <c r="EZ19" s="104">
        <v>6.2645572676784402</v>
      </c>
      <c r="FA19" s="104">
        <v>5.12128811749918</v>
      </c>
      <c r="FB19" s="104">
        <v>6.1607304275478798</v>
      </c>
      <c r="FC19" s="104">
        <v>6.7786419755733114</v>
      </c>
      <c r="FD19" s="104">
        <v>6.3469804374352963</v>
      </c>
      <c r="FE19" s="104">
        <v>7.1012839701697699</v>
      </c>
      <c r="FF19" s="104">
        <v>10.3989072209128</v>
      </c>
      <c r="FG19" s="104">
        <v>11.831249962374621</v>
      </c>
      <c r="FH19" s="104">
        <v>9.9471762275304627</v>
      </c>
      <c r="FI19" s="104">
        <v>9.4351803321958485</v>
      </c>
      <c r="FJ19" s="104">
        <v>8.1524512672625633</v>
      </c>
      <c r="FK19" s="104">
        <v>6.6671476094085893</v>
      </c>
      <c r="FL19" s="104">
        <v>5.9933383852642113</v>
      </c>
      <c r="FM19" s="104">
        <v>5.5075607488619607</v>
      </c>
      <c r="FN19" s="104">
        <v>5.9564534794493271</v>
      </c>
      <c r="FO19" s="104">
        <v>6.7748691058775057</v>
      </c>
      <c r="FP19" s="104">
        <v>6.2530697143879577</v>
      </c>
      <c r="FQ19" s="104">
        <v>6.5642122996228753</v>
      </c>
      <c r="FR19" s="104">
        <v>8.0503535704822475</v>
      </c>
      <c r="FS19" s="104">
        <v>10.668388303596187</v>
      </c>
      <c r="FT19" s="104">
        <v>9.9026018132955311</v>
      </c>
      <c r="FU19" s="104">
        <v>7.9911441893862269</v>
      </c>
      <c r="FV19" s="104">
        <v>7.3961650723242851</v>
      </c>
      <c r="FW19" s="104">
        <v>6.9448962304108433</v>
      </c>
      <c r="FX19" s="104">
        <v>6.5846627909943853</v>
      </c>
      <c r="FY19" s="104">
        <v>6.0292313564663171</v>
      </c>
      <c r="FZ19" s="104">
        <v>6.4550091200589099</v>
      </c>
      <c r="GA19" s="104">
        <v>7.2629291978770656</v>
      </c>
      <c r="GB19" s="104">
        <v>6.8440662188064625</v>
      </c>
      <c r="GC19" s="104">
        <v>7.8162684962500162</v>
      </c>
      <c r="GD19" s="104">
        <v>10.348678904648805</v>
      </c>
      <c r="GE19" s="104">
        <v>11.703486238251513</v>
      </c>
      <c r="GF19" s="104">
        <v>10.597360792169509</v>
      </c>
      <c r="GG19" s="104">
        <v>9.61123859396222</v>
      </c>
      <c r="GH19" s="104">
        <v>8.4109907200021858</v>
      </c>
      <c r="GI19" s="104">
        <v>7.0060870598016516</v>
      </c>
      <c r="GJ19" s="104">
        <v>6.21</v>
      </c>
      <c r="GK19" s="104">
        <v>6.4231519337016572</v>
      </c>
      <c r="GL19" s="104">
        <v>7.0791648934491889</v>
      </c>
      <c r="GM19" s="104">
        <v>7.2552948147331575</v>
      </c>
      <c r="GN19" s="104">
        <v>7.7803878292567745</v>
      </c>
      <c r="GO19" s="104">
        <v>7.9993894582565002</v>
      </c>
      <c r="GP19" s="104">
        <v>10.899374728695058</v>
      </c>
      <c r="GQ19" s="104">
        <v>11.938331561227059</v>
      </c>
      <c r="GR19" s="104">
        <v>10.313241225277109</v>
      </c>
      <c r="GS19" s="104">
        <v>9.6322155201754711</v>
      </c>
      <c r="GT19" s="104">
        <v>8.555994736171515</v>
      </c>
      <c r="GU19" s="104">
        <v>7.8051129377365989</v>
      </c>
      <c r="GV19" s="104">
        <v>7.276846261310995</v>
      </c>
      <c r="GW19" s="104">
        <v>6.7940496969014506</v>
      </c>
      <c r="GX19" s="104">
        <v>7.6691635002187937</v>
      </c>
      <c r="GY19" s="104">
        <v>8.0312825782622941</v>
      </c>
      <c r="GZ19" s="104">
        <v>8.2147794943522587</v>
      </c>
      <c r="HA19" s="104">
        <v>8.7327724037401477</v>
      </c>
      <c r="HB19" s="104">
        <v>10.256967746421511</v>
      </c>
      <c r="HC19" s="104">
        <v>11.366912201979979</v>
      </c>
      <c r="HD19" s="104">
        <v>10.767526369021818</v>
      </c>
      <c r="HE19" s="104">
        <v>9.604563511842521</v>
      </c>
      <c r="HF19" s="104">
        <v>8.8374697573651027</v>
      </c>
      <c r="HG19" s="104">
        <v>6.6314403451162196</v>
      </c>
      <c r="HH19" s="104">
        <v>6.9786421441362325</v>
      </c>
      <c r="HI19" s="104">
        <v>6.6968455439480046</v>
      </c>
      <c r="HJ19" s="104">
        <v>6.6750132759783742</v>
      </c>
      <c r="HK19" s="104">
        <v>7.7284431949165544</v>
      </c>
      <c r="HL19" s="104">
        <v>7.8333455063360473</v>
      </c>
      <c r="HM19" s="104">
        <v>8.4921231414170606</v>
      </c>
      <c r="HN19" s="104">
        <v>10.816269677014738</v>
      </c>
      <c r="HO19" s="104">
        <v>11.97125807799733</v>
      </c>
      <c r="HP19" s="104">
        <v>9.9299397350397705</v>
      </c>
      <c r="HQ19" s="104">
        <v>7.9216204617851931</v>
      </c>
      <c r="HR19" s="104">
        <v>7.2515247954913145</v>
      </c>
      <c r="HS19" s="104">
        <v>6.3425198106032736</v>
      </c>
      <c r="HT19" s="104">
        <v>6.5050919627691055</v>
      </c>
      <c r="HU19" s="104">
        <v>6.276545730780918</v>
      </c>
      <c r="HV19" s="104">
        <v>6.5735858814402999</v>
      </c>
      <c r="HW19" s="104">
        <v>7.5573153580213708</v>
      </c>
      <c r="HX19" s="104">
        <v>7.4214196734439648</v>
      </c>
      <c r="HY19" s="104">
        <v>7.0902377523613689</v>
      </c>
      <c r="HZ19" s="104">
        <v>9.1618007140538786</v>
      </c>
      <c r="IA19" s="104">
        <v>10.604051508401396</v>
      </c>
      <c r="IB19" s="104">
        <v>9.56279202496005</v>
      </c>
      <c r="IC19" s="104">
        <v>8.5623090802255444</v>
      </c>
      <c r="ID19" s="104">
        <v>8.094922461230615</v>
      </c>
      <c r="IE19" s="104">
        <v>7.1144366772043872</v>
      </c>
      <c r="IF19" s="104">
        <v>5.8740987770642379</v>
      </c>
    </row>
    <row r="20" spans="2:240" s="83" customFormat="1" ht="21" customHeight="1">
      <c r="B20" s="127" t="s">
        <v>107</v>
      </c>
      <c r="C20" s="86"/>
      <c r="D20" s="86"/>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row>
    <row r="21" spans="2:240" s="107" customFormat="1" ht="15" customHeight="1">
      <c r="B21" s="96" t="s">
        <v>9</v>
      </c>
      <c r="C21" s="97" t="s">
        <v>10</v>
      </c>
      <c r="D21" s="97"/>
      <c r="E21" s="105">
        <v>4.0184797773128205</v>
      </c>
      <c r="F21" s="105">
        <v>3.9694074440655784</v>
      </c>
      <c r="G21" s="105">
        <v>3.8129560938073888</v>
      </c>
      <c r="H21" s="105">
        <v>3.7865777252596651</v>
      </c>
      <c r="I21" s="105">
        <v>3.8541041258499447</v>
      </c>
      <c r="J21" s="105">
        <v>3.870160820746428</v>
      </c>
      <c r="K21" s="105">
        <v>4.0323524857365296</v>
      </c>
      <c r="L21" s="105">
        <v>4.1314292357258227</v>
      </c>
      <c r="M21" s="105">
        <v>4.1236841878564698</v>
      </c>
      <c r="N21" s="105">
        <v>4.0721500538537594</v>
      </c>
      <c r="O21" s="105">
        <v>4.0386305520817585</v>
      </c>
      <c r="P21" s="105">
        <v>4.0311802766647968</v>
      </c>
      <c r="Q21" s="105">
        <v>4.0416802269163181</v>
      </c>
      <c r="R21" s="105">
        <v>3.9681102296567587</v>
      </c>
      <c r="S21" s="105">
        <v>3.8258650677667312</v>
      </c>
      <c r="T21" s="105">
        <v>3.8233403926274785</v>
      </c>
      <c r="U21" s="105">
        <v>3.8696631359674645</v>
      </c>
      <c r="V21" s="105">
        <v>3.8935716969897798</v>
      </c>
      <c r="W21" s="105">
        <v>4.0071920064906301</v>
      </c>
      <c r="X21" s="105">
        <v>4.0681931971452361</v>
      </c>
      <c r="Y21" s="105">
        <v>4.1333499742530257</v>
      </c>
      <c r="Z21" s="105">
        <v>4.1275083549446663</v>
      </c>
      <c r="AA21" s="105">
        <v>4.0857563256723362</v>
      </c>
      <c r="AB21" s="105">
        <v>4.041398216619827</v>
      </c>
      <c r="AC21" s="105">
        <v>4.2062066424463298</v>
      </c>
      <c r="AD21" s="105">
        <v>4.0756178191925514</v>
      </c>
      <c r="AE21" s="105">
        <v>3.9142563289616064</v>
      </c>
      <c r="AF21" s="105">
        <v>3.809628631136611</v>
      </c>
      <c r="AG21" s="105">
        <v>3.8099632445624922</v>
      </c>
      <c r="AH21" s="105">
        <v>3.9661009723775318</v>
      </c>
      <c r="AI21" s="105">
        <v>4.0558702113840948</v>
      </c>
      <c r="AJ21" s="105">
        <v>4.1017149438426657</v>
      </c>
      <c r="AK21" s="105">
        <v>4.161470292411467</v>
      </c>
      <c r="AL21" s="105">
        <v>4.1604654567364614</v>
      </c>
      <c r="AM21" s="105">
        <v>4.1019227001932057</v>
      </c>
      <c r="AN21" s="105">
        <v>4.0228693101122843</v>
      </c>
      <c r="AO21" s="105">
        <v>4.0672601872406187</v>
      </c>
      <c r="AP21" s="105">
        <v>3.9873568636089631</v>
      </c>
      <c r="AQ21" s="105">
        <v>3.8710559125186728</v>
      </c>
      <c r="AR21" s="105">
        <v>3.8368410682308181</v>
      </c>
      <c r="AS21" s="105">
        <v>3.8811450366066871</v>
      </c>
      <c r="AT21" s="105">
        <v>3.9262297566103443</v>
      </c>
      <c r="AU21" s="105">
        <v>4.0401024394289262</v>
      </c>
      <c r="AV21" s="105">
        <v>4.1378903222746759</v>
      </c>
      <c r="AW21" s="105">
        <v>4.2076615591980504</v>
      </c>
      <c r="AX21" s="105">
        <v>4.1690122169028401</v>
      </c>
      <c r="AY21" s="105">
        <v>4.0959862235987741</v>
      </c>
      <c r="AZ21" s="105">
        <v>4.0721257672761411</v>
      </c>
      <c r="BA21" s="105">
        <v>4.1079096169447782</v>
      </c>
      <c r="BB21" s="105">
        <v>4.0927049846951347</v>
      </c>
      <c r="BC21" s="105">
        <v>3.9059156335711038</v>
      </c>
      <c r="BD21" s="105">
        <v>3.9026941845388325</v>
      </c>
      <c r="BE21" s="105">
        <v>3.8271541768704607</v>
      </c>
      <c r="BF21" s="105">
        <v>3.969023898637126</v>
      </c>
      <c r="BG21" s="105">
        <v>4.0826720308147637</v>
      </c>
      <c r="BH21" s="105">
        <v>4.1209503053217453</v>
      </c>
      <c r="BI21" s="105">
        <v>4.1729831455921067</v>
      </c>
      <c r="BJ21" s="105">
        <v>4.1795169186730536</v>
      </c>
      <c r="BK21" s="105">
        <v>4.1247541686274394</v>
      </c>
      <c r="BL21" s="105">
        <v>4.1122590742536254</v>
      </c>
      <c r="BM21" s="105">
        <v>4.072452217650067</v>
      </c>
      <c r="BN21" s="105">
        <v>4.0130398122749407</v>
      </c>
      <c r="BO21" s="105">
        <v>3.9109656643340163</v>
      </c>
      <c r="BP21" s="105">
        <v>3.8301006663854373</v>
      </c>
      <c r="BQ21" s="105">
        <v>3.8816064081025203</v>
      </c>
      <c r="BR21" s="105">
        <v>3.9334135229538956</v>
      </c>
      <c r="BS21" s="105">
        <v>4.0471883482846271</v>
      </c>
      <c r="BT21" s="105">
        <v>4.1153097389254043</v>
      </c>
      <c r="BU21" s="105">
        <v>4.148928349953878</v>
      </c>
      <c r="BV21" s="105">
        <v>4.1758091837196236</v>
      </c>
      <c r="BW21" s="105">
        <v>4.2065805364172428</v>
      </c>
      <c r="BX21" s="105">
        <v>4.1393430210662823</v>
      </c>
      <c r="BY21" s="105">
        <v>4.1112879855114155</v>
      </c>
      <c r="BZ21" s="105">
        <v>4.0060206145621047</v>
      </c>
      <c r="CA21" s="105">
        <v>3.8437203945884284</v>
      </c>
      <c r="CB21" s="105">
        <v>3.8060349712854706</v>
      </c>
      <c r="CC21" s="105">
        <v>3.8564550073795001</v>
      </c>
      <c r="CD21" s="105">
        <v>3.8740000000000001</v>
      </c>
      <c r="CE21" s="105">
        <v>3.9870000000000001</v>
      </c>
      <c r="CF21" s="105">
        <v>4.0810000000000004</v>
      </c>
      <c r="CG21" s="105">
        <v>4.1639999999999997</v>
      </c>
      <c r="CH21" s="105">
        <v>4.1988593689015703</v>
      </c>
      <c r="CI21" s="105">
        <v>4.0845435957841998</v>
      </c>
      <c r="CJ21" s="105">
        <v>4.0579486872956396</v>
      </c>
      <c r="CK21" s="105">
        <v>4.05805373001124</v>
      </c>
      <c r="CL21" s="105">
        <v>3.9965798016149998</v>
      </c>
      <c r="CM21" s="105">
        <v>3.8784850264757398</v>
      </c>
      <c r="CN21" s="105">
        <v>3.87880290834048</v>
      </c>
      <c r="CO21" s="105">
        <v>3.9000093815118526</v>
      </c>
      <c r="CP21" s="105">
        <v>3.9640974421860999</v>
      </c>
      <c r="CQ21" s="105">
        <v>4.0514314292544498</v>
      </c>
      <c r="CR21" s="105">
        <v>4.0882795794837197</v>
      </c>
      <c r="CS21" s="105">
        <v>4.1597857459127896</v>
      </c>
      <c r="CT21" s="105">
        <v>4.17726524851106</v>
      </c>
      <c r="CU21" s="105">
        <v>4.1138803028570301</v>
      </c>
      <c r="CV21" s="105">
        <v>4.1107252093904298</v>
      </c>
      <c r="CW21" s="105">
        <v>4.0690290045311803</v>
      </c>
      <c r="CX21" s="105">
        <v>4.0447768581520602</v>
      </c>
      <c r="CY21" s="105">
        <v>3.95844743981172</v>
      </c>
      <c r="CZ21" s="105">
        <v>3.90352735805976</v>
      </c>
      <c r="DA21" s="105">
        <v>3.9340587357934198</v>
      </c>
      <c r="DB21" s="105">
        <v>3.9678965476039401</v>
      </c>
      <c r="DC21" s="105">
        <v>4.0834383549847004</v>
      </c>
      <c r="DD21" s="105">
        <v>4.1732892223679103</v>
      </c>
      <c r="DE21" s="105">
        <v>4.1529187646956496</v>
      </c>
      <c r="DF21" s="105">
        <v>4.1759077113033101</v>
      </c>
      <c r="DG21" s="105">
        <v>4.1127531574460203</v>
      </c>
      <c r="DH21" s="105">
        <v>4.1099367594605898</v>
      </c>
      <c r="DI21" s="105">
        <v>4.1162345537156897</v>
      </c>
      <c r="DJ21" s="105">
        <v>4.0909636351334804</v>
      </c>
      <c r="DK21" s="105">
        <v>3.8865692838175501</v>
      </c>
      <c r="DL21" s="105">
        <v>3.8354103501252799</v>
      </c>
      <c r="DM21" s="105">
        <v>3.8112748753441501</v>
      </c>
      <c r="DN21" s="105">
        <v>3.9117575290730602</v>
      </c>
      <c r="DO21" s="105">
        <v>4.0329026722777304</v>
      </c>
      <c r="DP21" s="105">
        <v>4.0696586589826502</v>
      </c>
      <c r="DQ21" s="105">
        <v>4.1498410431426</v>
      </c>
      <c r="DR21" s="105">
        <v>4.1200534358593801</v>
      </c>
      <c r="DS21" s="105">
        <v>4.0620066197719398</v>
      </c>
      <c r="DT21" s="105">
        <v>4.0506389719737701</v>
      </c>
      <c r="DU21" s="105">
        <v>4.0225827606057596</v>
      </c>
      <c r="DV21" s="105">
        <v>3.99907116189648</v>
      </c>
      <c r="DW21" s="105">
        <v>3.9020766416436401</v>
      </c>
      <c r="DX21" s="105">
        <v>3.80913241528427</v>
      </c>
      <c r="DY21" s="105">
        <v>3.7970281797577599</v>
      </c>
      <c r="DZ21" s="105">
        <v>3.8849166427848298</v>
      </c>
      <c r="EA21" s="105">
        <v>3.9463342453835901</v>
      </c>
      <c r="EB21" s="105">
        <v>4.0196872757068203</v>
      </c>
      <c r="EC21" s="105">
        <v>4.0975356800652296</v>
      </c>
      <c r="ED21" s="105">
        <v>4.08356842042478</v>
      </c>
      <c r="EE21" s="105">
        <v>4.05705287747013</v>
      </c>
      <c r="EF21" s="105">
        <v>4.0815348601007502</v>
      </c>
      <c r="EG21" s="105">
        <v>4.0614036176250998</v>
      </c>
      <c r="EH21" s="105">
        <v>3.9778805531269201</v>
      </c>
      <c r="EI21" s="105">
        <v>3.8709672892142901</v>
      </c>
      <c r="EJ21" s="105">
        <v>3.8431699018933401</v>
      </c>
      <c r="EK21" s="105">
        <v>3.8606029274859099</v>
      </c>
      <c r="EL21" s="105">
        <v>3.9278900096888298</v>
      </c>
      <c r="EM21" s="105">
        <v>4.0309745525777396</v>
      </c>
      <c r="EN21" s="105">
        <v>4.0844385370579399</v>
      </c>
      <c r="EO21" s="105">
        <v>4.1095733017528504</v>
      </c>
      <c r="EP21" s="105">
        <v>4.1249349920327703</v>
      </c>
      <c r="EQ21" s="105">
        <v>4.11101505657148</v>
      </c>
      <c r="ER21" s="105">
        <v>4.1313385071780999</v>
      </c>
      <c r="ES21" s="105">
        <v>4.1713903900600098</v>
      </c>
      <c r="ET21" s="105">
        <v>4.12357382631716</v>
      </c>
      <c r="EU21" s="105">
        <v>3.9841709834166501</v>
      </c>
      <c r="EV21" s="105">
        <v>3.9058222527757702</v>
      </c>
      <c r="EW21" s="105">
        <v>3.87751082721309</v>
      </c>
      <c r="EX21" s="105">
        <v>3.9488103057067101</v>
      </c>
      <c r="EY21" s="105">
        <v>4.0031267228891796</v>
      </c>
      <c r="EZ21" s="105">
        <v>4.11200240277637</v>
      </c>
      <c r="FA21" s="105">
        <v>4.1626718313818296</v>
      </c>
      <c r="FB21" s="105">
        <v>4.12841680466477</v>
      </c>
      <c r="FC21" s="105">
        <v>4.0961955466819786</v>
      </c>
      <c r="FD21" s="105">
        <v>4.0800965488054244</v>
      </c>
      <c r="FE21" s="105">
        <v>4.0765567847625297</v>
      </c>
      <c r="FF21" s="105">
        <v>4.0457072420080999</v>
      </c>
      <c r="FG21" s="105">
        <v>3.9329891500545204</v>
      </c>
      <c r="FH21" s="105">
        <v>3.8819171474442449</v>
      </c>
      <c r="FI21" s="105">
        <v>3.9079733285813285</v>
      </c>
      <c r="FJ21" s="105">
        <v>3.9644324507025539</v>
      </c>
      <c r="FK21" s="105">
        <v>4.0634702940408953</v>
      </c>
      <c r="FL21" s="105">
        <v>4.119213873669981</v>
      </c>
      <c r="FM21" s="105">
        <v>4.1677882650026588</v>
      </c>
      <c r="FN21" s="105">
        <v>4.1867452265813219</v>
      </c>
      <c r="FO21" s="105">
        <v>4.1534798493441585</v>
      </c>
      <c r="FP21" s="105">
        <v>4.1425477357999849</v>
      </c>
      <c r="FQ21" s="105">
        <v>4.1503660838848351</v>
      </c>
      <c r="FR21" s="105">
        <v>4.122540004920789</v>
      </c>
      <c r="FS21" s="105">
        <v>3.9551427313038992</v>
      </c>
      <c r="FT21" s="105">
        <v>3.8746652749148969</v>
      </c>
      <c r="FU21" s="105">
        <v>3.8631436510173058</v>
      </c>
      <c r="FV21" s="105">
        <v>3.9570009781161435</v>
      </c>
      <c r="FW21" s="105">
        <v>4.0664077282289055</v>
      </c>
      <c r="FX21" s="105">
        <v>4.1352293326737684</v>
      </c>
      <c r="FY21" s="105">
        <v>4.1453519455702823</v>
      </c>
      <c r="FZ21" s="105">
        <v>4.1217864415866856</v>
      </c>
      <c r="GA21" s="105">
        <v>4.0686063009019451</v>
      </c>
      <c r="GB21" s="105">
        <v>4.0741249236466892</v>
      </c>
      <c r="GC21" s="105">
        <v>4.1027571815346446</v>
      </c>
      <c r="GD21" s="105">
        <v>4.0460048491446274</v>
      </c>
      <c r="GE21" s="105">
        <v>3.9498003738628014</v>
      </c>
      <c r="GF21" s="105">
        <v>3.9669784338352612</v>
      </c>
      <c r="GG21" s="105">
        <v>3.9398382981563702</v>
      </c>
      <c r="GH21" s="105">
        <v>3.998187931124531</v>
      </c>
      <c r="GI21" s="105">
        <v>4.0899428154827193</v>
      </c>
      <c r="GJ21" s="105">
        <v>4.1954821603033716</v>
      </c>
      <c r="GK21" s="105">
        <v>4.2676469712920895</v>
      </c>
      <c r="GL21" s="105">
        <v>4.224404611334057</v>
      </c>
      <c r="GM21" s="105">
        <v>4.1398041237896193</v>
      </c>
      <c r="GN21" s="105">
        <v>4.14141039089212</v>
      </c>
      <c r="GO21" s="105">
        <v>4.1811682368400502</v>
      </c>
      <c r="GP21" s="105">
        <v>4.1057618915972869</v>
      </c>
      <c r="GQ21" s="105">
        <v>3.9658061626874819</v>
      </c>
      <c r="GR21" s="105">
        <v>3.972308348278021</v>
      </c>
      <c r="GS21" s="105">
        <v>3.9554489252088145</v>
      </c>
      <c r="GT21" s="105">
        <v>4.0139645831919371</v>
      </c>
      <c r="GU21" s="105">
        <v>4.0988152704579246</v>
      </c>
      <c r="GV21" s="105">
        <v>4.2107511753092277</v>
      </c>
      <c r="GW21" s="105">
        <v>4.2660619000030016</v>
      </c>
      <c r="GX21" s="105">
        <v>4.2659565122637151</v>
      </c>
      <c r="GY21" s="105">
        <v>4.2797972042260941</v>
      </c>
      <c r="GZ21" s="105">
        <v>4.2427199513775857</v>
      </c>
      <c r="HA21" s="105">
        <v>4.2534741611343128</v>
      </c>
      <c r="HB21" s="105">
        <v>4.1875593736905126</v>
      </c>
      <c r="HC21" s="105">
        <v>4.1043326661686095</v>
      </c>
      <c r="HD21" s="105">
        <v>4.016406386841421</v>
      </c>
      <c r="HE21" s="105">
        <v>3.9874582095906934</v>
      </c>
      <c r="HF21" s="105">
        <v>4.0880652176436492</v>
      </c>
      <c r="HG21" s="105">
        <v>4.1393246384020621</v>
      </c>
      <c r="HH21" s="105">
        <v>4.2676249680880565</v>
      </c>
      <c r="HI21" s="105">
        <v>4.3265580650587783</v>
      </c>
      <c r="HJ21" s="105">
        <v>4.3191514408091276</v>
      </c>
      <c r="HK21" s="105">
        <v>4.2489831987943738</v>
      </c>
      <c r="HL21" s="105">
        <v>4.2502413962357908</v>
      </c>
      <c r="HM21" s="105">
        <v>4.2839171681310555</v>
      </c>
      <c r="HN21" s="105">
        <v>4.1826286591934538</v>
      </c>
      <c r="HO21" s="105">
        <v>4.0920002001367299</v>
      </c>
      <c r="HP21" s="105">
        <v>4.0490801263646654</v>
      </c>
      <c r="HQ21" s="105">
        <v>4.0227326345092909</v>
      </c>
      <c r="HR21" s="105">
        <v>4.0570951356294724</v>
      </c>
      <c r="HS21" s="105">
        <v>4.1554657668834594</v>
      </c>
      <c r="HT21" s="105">
        <v>4.3126286655341248</v>
      </c>
      <c r="HU21" s="105">
        <v>4.2760131165833242</v>
      </c>
      <c r="HV21" s="105">
        <v>4.3599699012365116</v>
      </c>
      <c r="HW21" s="105">
        <v>4.2958147514351888</v>
      </c>
      <c r="HX21" s="105">
        <v>4.2862360663144665</v>
      </c>
      <c r="HY21" s="105">
        <v>4.2841315586332493</v>
      </c>
      <c r="HZ21" s="105">
        <v>4.2386099468997589</v>
      </c>
      <c r="IA21" s="105">
        <v>4.0902042457140269</v>
      </c>
      <c r="IB21" s="105">
        <v>4.0194703763307258</v>
      </c>
      <c r="IC21" s="105">
        <v>4.0735604055120538</v>
      </c>
      <c r="ID21" s="105">
        <v>4.1693257250370532</v>
      </c>
      <c r="IE21" s="105">
        <v>4.1751359756010027</v>
      </c>
      <c r="IF21" s="105">
        <v>4.2975696710204838</v>
      </c>
    </row>
    <row r="22" spans="2:240" s="107" customFormat="1" ht="15" customHeight="1">
      <c r="B22" s="99" t="s">
        <v>11</v>
      </c>
      <c r="C22" s="100" t="s">
        <v>10</v>
      </c>
      <c r="D22" s="100"/>
      <c r="E22" s="108">
        <v>3.2026670629824143</v>
      </c>
      <c r="F22" s="108">
        <v>3.2051815839636859</v>
      </c>
      <c r="G22" s="108">
        <v>3.2157180774737828</v>
      </c>
      <c r="H22" s="108">
        <v>3.2072423370649563</v>
      </c>
      <c r="I22" s="108">
        <v>3.2336223468424272</v>
      </c>
      <c r="J22" s="108">
        <v>3.2381874623509561</v>
      </c>
      <c r="K22" s="108">
        <v>3.3443432277506138</v>
      </c>
      <c r="L22" s="108">
        <v>3.3568830795440543</v>
      </c>
      <c r="M22" s="108">
        <v>3.3227753082329587</v>
      </c>
      <c r="N22" s="108">
        <v>3.2757153605941309</v>
      </c>
      <c r="O22" s="108">
        <v>3.2426859454208574</v>
      </c>
      <c r="P22" s="108">
        <v>3.2122666604868826</v>
      </c>
      <c r="Q22" s="108">
        <v>3.2045076715007079</v>
      </c>
      <c r="R22" s="108">
        <v>3.2051649523826149</v>
      </c>
      <c r="S22" s="108">
        <v>3.2554778663986803</v>
      </c>
      <c r="T22" s="108">
        <v>3.2413343629058833</v>
      </c>
      <c r="U22" s="108">
        <v>3.2295724004380166</v>
      </c>
      <c r="V22" s="108">
        <v>3.2781264515921382</v>
      </c>
      <c r="W22" s="108">
        <v>3.3146274926588006</v>
      </c>
      <c r="X22" s="108">
        <v>3.3343948426298948</v>
      </c>
      <c r="Y22" s="108">
        <v>3.3395048264168548</v>
      </c>
      <c r="Z22" s="108">
        <v>3.3169540936500796</v>
      </c>
      <c r="AA22" s="108">
        <v>3.2622278365606343</v>
      </c>
      <c r="AB22" s="108">
        <v>3.2335492435247222</v>
      </c>
      <c r="AC22" s="108">
        <v>3.2457592378571012</v>
      </c>
      <c r="AD22" s="108">
        <v>3.2276863155653159</v>
      </c>
      <c r="AE22" s="108">
        <v>3.2353837011525184</v>
      </c>
      <c r="AF22" s="108">
        <v>3.207225679219381</v>
      </c>
      <c r="AG22" s="108">
        <v>3.1678647373691331</v>
      </c>
      <c r="AH22" s="108">
        <v>3.2349096874996226</v>
      </c>
      <c r="AI22" s="108">
        <v>3.3310426095144203</v>
      </c>
      <c r="AJ22" s="108">
        <v>3.3526214219207251</v>
      </c>
      <c r="AK22" s="108">
        <v>3.3749878597989191</v>
      </c>
      <c r="AL22" s="108">
        <v>3.339009775910978</v>
      </c>
      <c r="AM22" s="108">
        <v>3.2759648188168993</v>
      </c>
      <c r="AN22" s="108">
        <v>3.2545022521919864</v>
      </c>
      <c r="AO22" s="108">
        <v>3.2471345623156229</v>
      </c>
      <c r="AP22" s="108">
        <v>3.2619979375753991</v>
      </c>
      <c r="AQ22" s="108">
        <v>3.300056349955653</v>
      </c>
      <c r="AR22" s="108">
        <v>3.2766599413637891</v>
      </c>
      <c r="AS22" s="108">
        <v>3.2476882054984384</v>
      </c>
      <c r="AT22" s="108">
        <v>3.2795137980806097</v>
      </c>
      <c r="AU22" s="108">
        <v>3.3673241839855041</v>
      </c>
      <c r="AV22" s="108">
        <v>3.381167246475643</v>
      </c>
      <c r="AW22" s="108">
        <v>3.3473289646996336</v>
      </c>
      <c r="AX22" s="108">
        <v>3.320347304915483</v>
      </c>
      <c r="AY22" s="108">
        <v>3.2414016531470806</v>
      </c>
      <c r="AZ22" s="108">
        <v>3.2296082348263733</v>
      </c>
      <c r="BA22" s="108">
        <v>3.2619736303888236</v>
      </c>
      <c r="BB22" s="108">
        <v>3.2728791760810658</v>
      </c>
      <c r="BC22" s="108">
        <v>3.2419136093420544</v>
      </c>
      <c r="BD22" s="108">
        <v>3.2361053870536161</v>
      </c>
      <c r="BE22" s="108">
        <v>3.2340149008263017</v>
      </c>
      <c r="BF22" s="108">
        <v>3.2776806406689918</v>
      </c>
      <c r="BG22" s="108">
        <v>3.3376660570652588</v>
      </c>
      <c r="BH22" s="108">
        <v>3.3629028713504057</v>
      </c>
      <c r="BI22" s="108">
        <v>3.3732354593616893</v>
      </c>
      <c r="BJ22" s="108">
        <v>3.3409277024750335</v>
      </c>
      <c r="BK22" s="108">
        <v>3.2976792621593942</v>
      </c>
      <c r="BL22" s="108">
        <v>3.2533837343949181</v>
      </c>
      <c r="BM22" s="108">
        <v>3.2274055386968179</v>
      </c>
      <c r="BN22" s="108">
        <v>3.2399387238726143</v>
      </c>
      <c r="BO22" s="108">
        <v>3.2554841706221049</v>
      </c>
      <c r="BP22" s="108">
        <v>3.2182558041505316</v>
      </c>
      <c r="BQ22" s="108">
        <v>3.2018885702467483</v>
      </c>
      <c r="BR22" s="108">
        <v>3.2373041386681236</v>
      </c>
      <c r="BS22" s="108">
        <v>3.3116340067093137</v>
      </c>
      <c r="BT22" s="108">
        <v>3.3526178447404078</v>
      </c>
      <c r="BU22" s="108">
        <v>3.3388144565221491</v>
      </c>
      <c r="BV22" s="108">
        <v>3.2929854053062004</v>
      </c>
      <c r="BW22" s="108">
        <v>3.3103916319647997</v>
      </c>
      <c r="BX22" s="108">
        <v>3.2675980393201263</v>
      </c>
      <c r="BY22" s="108">
        <v>3.2449400895352922</v>
      </c>
      <c r="BZ22" s="108">
        <v>3.2312639907747362</v>
      </c>
      <c r="CA22" s="108">
        <v>3.2433415752079657</v>
      </c>
      <c r="CB22" s="108">
        <v>3.2206886394341203</v>
      </c>
      <c r="CC22" s="108">
        <v>3.1916206576425177</v>
      </c>
      <c r="CD22" s="108">
        <v>3.2170000000000001</v>
      </c>
      <c r="CE22" s="108">
        <v>3.3039999999999998</v>
      </c>
      <c r="CF22" s="108">
        <v>3.3410000000000002</v>
      </c>
      <c r="CG22" s="108">
        <v>3.3439999999999999</v>
      </c>
      <c r="CH22" s="108">
        <v>3.3419405259739401</v>
      </c>
      <c r="CI22" s="108">
        <v>3.2753388536391701</v>
      </c>
      <c r="CJ22" s="108">
        <v>3.25314105233194</v>
      </c>
      <c r="CK22" s="108">
        <v>3.2456237504338299</v>
      </c>
      <c r="CL22" s="108">
        <v>3.2328140690872398</v>
      </c>
      <c r="CM22" s="108">
        <v>3.2211281308861199</v>
      </c>
      <c r="CN22" s="108">
        <v>3.2143614996979801</v>
      </c>
      <c r="CO22" s="108">
        <v>3.222090887687195</v>
      </c>
      <c r="CP22" s="108">
        <v>3.2252123002776401</v>
      </c>
      <c r="CQ22" s="108">
        <v>3.28167815330101</v>
      </c>
      <c r="CR22" s="108">
        <v>3.30608373277845</v>
      </c>
      <c r="CS22" s="108">
        <v>3.3227353823460102</v>
      </c>
      <c r="CT22" s="108">
        <v>3.3174306434326</v>
      </c>
      <c r="CU22" s="108">
        <v>3.26825674148124</v>
      </c>
      <c r="CV22" s="108">
        <v>3.2731592711192601</v>
      </c>
      <c r="CW22" s="108">
        <v>3.23795172444667</v>
      </c>
      <c r="CX22" s="108">
        <v>3.25624538391927</v>
      </c>
      <c r="CY22" s="108">
        <v>3.22653168063573</v>
      </c>
      <c r="CZ22" s="108">
        <v>3.18669094330633</v>
      </c>
      <c r="DA22" s="108">
        <v>3.1746515338807</v>
      </c>
      <c r="DB22" s="108">
        <v>3.1941438885219302</v>
      </c>
      <c r="DC22" s="108">
        <v>3.2698311146428001</v>
      </c>
      <c r="DD22" s="108">
        <v>3.3366478826243702</v>
      </c>
      <c r="DE22" s="108">
        <v>3.3261940346515702</v>
      </c>
      <c r="DF22" s="108">
        <v>3.3185333865675801</v>
      </c>
      <c r="DG22" s="108">
        <v>3.24092999067279</v>
      </c>
      <c r="DH22" s="108">
        <v>3.2287606579991999</v>
      </c>
      <c r="DI22" s="108">
        <v>3.2331113194903498</v>
      </c>
      <c r="DJ22" s="108">
        <v>3.2285008000411102</v>
      </c>
      <c r="DK22" s="108">
        <v>3.2123593251246998</v>
      </c>
      <c r="DL22" s="108">
        <v>3.19497506052444</v>
      </c>
      <c r="DM22" s="108">
        <v>3.1577919987767999</v>
      </c>
      <c r="DN22" s="108">
        <v>3.2177857292369501</v>
      </c>
      <c r="DO22" s="108">
        <v>3.2885488396368898</v>
      </c>
      <c r="DP22" s="108">
        <v>3.3197586708111899</v>
      </c>
      <c r="DQ22" s="108">
        <v>3.3603461863463999</v>
      </c>
      <c r="DR22" s="108">
        <v>3.3447358153637898</v>
      </c>
      <c r="DS22" s="108">
        <v>3.2952724623387</v>
      </c>
      <c r="DT22" s="108">
        <v>3.2935743855701198</v>
      </c>
      <c r="DU22" s="108">
        <v>3.27977692757326</v>
      </c>
      <c r="DV22" s="108">
        <v>3.2678628029427901</v>
      </c>
      <c r="DW22" s="108">
        <v>3.2398867855764801</v>
      </c>
      <c r="DX22" s="108">
        <v>3.19951463369113</v>
      </c>
      <c r="DY22" s="108">
        <v>3.1997039583476199</v>
      </c>
      <c r="DZ22" s="108">
        <v>3.2520062949934898</v>
      </c>
      <c r="EA22" s="108">
        <v>3.3324709921600699</v>
      </c>
      <c r="EB22" s="108">
        <v>3.3217010320450902</v>
      </c>
      <c r="EC22" s="108">
        <v>3.3622339793167302</v>
      </c>
      <c r="ED22" s="108">
        <v>3.3277610867110399</v>
      </c>
      <c r="EE22" s="108">
        <v>3.2897795795224201</v>
      </c>
      <c r="EF22" s="108">
        <v>3.2764990442593098</v>
      </c>
      <c r="EG22" s="108">
        <v>3.2690627646855099</v>
      </c>
      <c r="EH22" s="108">
        <v>3.2608026652558002</v>
      </c>
      <c r="EI22" s="108">
        <v>3.27509508633353</v>
      </c>
      <c r="EJ22" s="108">
        <v>3.26152279356578</v>
      </c>
      <c r="EK22" s="108">
        <v>3.2248512281174699</v>
      </c>
      <c r="EL22" s="108">
        <v>3.2702666309295401</v>
      </c>
      <c r="EM22" s="108">
        <v>3.3447249103850201</v>
      </c>
      <c r="EN22" s="108">
        <v>3.3682737612694198</v>
      </c>
      <c r="EO22" s="108">
        <v>3.32123220836767</v>
      </c>
      <c r="EP22" s="108">
        <v>3.3042305801219798</v>
      </c>
      <c r="EQ22" s="108">
        <v>3.27250176232325</v>
      </c>
      <c r="ER22" s="108">
        <v>3.2513871447459901</v>
      </c>
      <c r="ES22" s="108">
        <v>3.2682197120733099</v>
      </c>
      <c r="ET22" s="108">
        <v>3.2527385955768602</v>
      </c>
      <c r="EU22" s="108">
        <v>3.2518681415599899</v>
      </c>
      <c r="EV22" s="108">
        <v>3.18518762042644</v>
      </c>
      <c r="EW22" s="108">
        <v>3.17039035724031</v>
      </c>
      <c r="EX22" s="108">
        <v>3.2255204348379301</v>
      </c>
      <c r="EY22" s="108">
        <v>3.2606498162652802</v>
      </c>
      <c r="EZ22" s="108">
        <v>3.34278149013207</v>
      </c>
      <c r="FA22" s="108">
        <v>3.3398241314563299</v>
      </c>
      <c r="FB22" s="108">
        <v>3.3063249428141601</v>
      </c>
      <c r="FC22" s="108">
        <v>3.2710292547614155</v>
      </c>
      <c r="FD22" s="108">
        <v>3.2449802592374142</v>
      </c>
      <c r="FE22" s="108">
        <v>3.2420193659071499</v>
      </c>
      <c r="FF22" s="108">
        <v>3.27832292872051</v>
      </c>
      <c r="FG22" s="108">
        <v>3.259056086493239</v>
      </c>
      <c r="FH22" s="108">
        <v>3.1926471650406816</v>
      </c>
      <c r="FI22" s="108">
        <v>3.2145483048221308</v>
      </c>
      <c r="FJ22" s="108">
        <v>3.2627309290937814</v>
      </c>
      <c r="FK22" s="108">
        <v>3.3327294007097641</v>
      </c>
      <c r="FL22" s="108">
        <v>3.3401058811895301</v>
      </c>
      <c r="FM22" s="108">
        <v>3.3699976325517125</v>
      </c>
      <c r="FN22" s="108">
        <v>3.3673382905100961</v>
      </c>
      <c r="FO22" s="108">
        <v>3.3270097577192486</v>
      </c>
      <c r="FP22" s="108">
        <v>3.3208421940982755</v>
      </c>
      <c r="FQ22" s="108">
        <v>3.3186449845472876</v>
      </c>
      <c r="FR22" s="108">
        <v>3.2777859181108053</v>
      </c>
      <c r="FS22" s="108">
        <v>3.2524585151934149</v>
      </c>
      <c r="FT22" s="108">
        <v>3.2116155213230924</v>
      </c>
      <c r="FU22" s="108">
        <v>3.1904827389616495</v>
      </c>
      <c r="FV22" s="108">
        <v>3.2637243428325049</v>
      </c>
      <c r="FW22" s="108">
        <v>3.3644983097219248</v>
      </c>
      <c r="FX22" s="108">
        <v>3.4042700869547113</v>
      </c>
      <c r="FY22" s="108">
        <v>3.4111207700468125</v>
      </c>
      <c r="FZ22" s="108">
        <v>3.3695583786113237</v>
      </c>
      <c r="GA22" s="108">
        <v>3.3375708328954654</v>
      </c>
      <c r="GB22" s="108">
        <v>3.3274905825418695</v>
      </c>
      <c r="GC22" s="108">
        <v>3.3330381820059585</v>
      </c>
      <c r="GD22" s="108">
        <v>3.3570544081398714</v>
      </c>
      <c r="GE22" s="108">
        <v>3.3240392366589893</v>
      </c>
      <c r="GF22" s="108">
        <v>3.2965888221624295</v>
      </c>
      <c r="GG22" s="108">
        <v>3.2639554537215401</v>
      </c>
      <c r="GH22" s="108">
        <v>3.2721062797273466</v>
      </c>
      <c r="GI22" s="108">
        <v>3.3592896604727067</v>
      </c>
      <c r="GJ22" s="108">
        <v>3.4113876043881404</v>
      </c>
      <c r="GK22" s="108">
        <v>3.4570392724966963</v>
      </c>
      <c r="GL22" s="108">
        <v>3.4061760246546271</v>
      </c>
      <c r="GM22" s="108">
        <v>3.3605860048813607</v>
      </c>
      <c r="GN22" s="108">
        <v>3.3645203289440304</v>
      </c>
      <c r="GO22" s="108">
        <v>3.3640739025200199</v>
      </c>
      <c r="GP22" s="108">
        <v>3.3238057966918046</v>
      </c>
      <c r="GQ22" s="108">
        <v>3.2972922103236657</v>
      </c>
      <c r="GR22" s="108">
        <v>3.2602562730964437</v>
      </c>
      <c r="GS22" s="108">
        <v>3.2412512450861075</v>
      </c>
      <c r="GT22" s="108">
        <v>3.2596793706997071</v>
      </c>
      <c r="GU22" s="108">
        <v>3.350546298367127</v>
      </c>
      <c r="GV22" s="108">
        <v>3.4063219198668939</v>
      </c>
      <c r="GW22" s="108">
        <v>3.4035940266187885</v>
      </c>
      <c r="GX22" s="108">
        <v>3.3818534582013644</v>
      </c>
      <c r="GY22" s="108">
        <v>3.3609922913178814</v>
      </c>
      <c r="GZ22" s="108">
        <v>3.3413074491900319</v>
      </c>
      <c r="HA22" s="108">
        <v>3.3232716373743441</v>
      </c>
      <c r="HB22" s="108">
        <v>3.3398764046869056</v>
      </c>
      <c r="HC22" s="108">
        <v>3.3209576032944805</v>
      </c>
      <c r="HD22" s="108">
        <v>3.2547102814022852</v>
      </c>
      <c r="HE22" s="108">
        <v>3.2131218023146575</v>
      </c>
      <c r="HF22" s="108">
        <v>3.278293498223483</v>
      </c>
      <c r="HG22" s="108">
        <v>3.3123923472080148</v>
      </c>
      <c r="HH22" s="108">
        <v>3.3743112439058729</v>
      </c>
      <c r="HI22" s="108">
        <v>3.3941318817060417</v>
      </c>
      <c r="HJ22" s="108">
        <v>3.3994991144538287</v>
      </c>
      <c r="HK22" s="108">
        <v>3.3466343669612963</v>
      </c>
      <c r="HL22" s="108">
        <v>3.3437790450942027</v>
      </c>
      <c r="HM22" s="108">
        <v>3.3516908532792331</v>
      </c>
      <c r="HN22" s="108">
        <v>3.3427878971599405</v>
      </c>
      <c r="HO22" s="108">
        <v>3.3016470723237772</v>
      </c>
      <c r="HP22" s="108">
        <v>3.2932740610423838</v>
      </c>
      <c r="HQ22" s="108">
        <v>3.2583971242414731</v>
      </c>
      <c r="HR22" s="108">
        <v>3.2900688349215668</v>
      </c>
      <c r="HS22" s="108">
        <v>3.3358485159369149</v>
      </c>
      <c r="HT22" s="108">
        <v>3.4321659382002032</v>
      </c>
      <c r="HU22" s="108">
        <v>3.4058374630406845</v>
      </c>
      <c r="HV22" s="108">
        <v>3.4200581820989222</v>
      </c>
      <c r="HW22" s="108">
        <v>3.3757481769935067</v>
      </c>
      <c r="HX22" s="108">
        <v>3.3543366974991407</v>
      </c>
      <c r="HY22" s="108">
        <v>3.3556630534043439</v>
      </c>
      <c r="HZ22" s="108">
        <v>3.3537072832485726</v>
      </c>
      <c r="IA22" s="108">
        <v>3.330319402468727</v>
      </c>
      <c r="IB22" s="108">
        <v>3.281711506912055</v>
      </c>
      <c r="IC22" s="108">
        <v>3.2630183395009795</v>
      </c>
      <c r="ID22" s="108">
        <v>3.3073208393167879</v>
      </c>
      <c r="IE22" s="108">
        <v>3.3358887917269575</v>
      </c>
      <c r="IF22" s="108">
        <v>3.4003585320684842</v>
      </c>
    </row>
    <row r="23" spans="2:240" s="109" customFormat="1" ht="15" customHeight="1">
      <c r="B23" s="96" t="s">
        <v>22</v>
      </c>
      <c r="C23" s="97" t="s">
        <v>23</v>
      </c>
      <c r="D23" s="97"/>
      <c r="E23" s="98" t="s">
        <v>32</v>
      </c>
      <c r="F23" s="98" t="s">
        <v>32</v>
      </c>
      <c r="G23" s="98" t="s">
        <v>32</v>
      </c>
      <c r="H23" s="98" t="s">
        <v>32</v>
      </c>
      <c r="I23" s="98" t="s">
        <v>32</v>
      </c>
      <c r="J23" s="98" t="s">
        <v>32</v>
      </c>
      <c r="K23" s="98" t="s">
        <v>32</v>
      </c>
      <c r="L23" s="98" t="s">
        <v>32</v>
      </c>
      <c r="M23" s="98" t="s">
        <v>32</v>
      </c>
      <c r="N23" s="98" t="s">
        <v>32</v>
      </c>
      <c r="O23" s="98" t="s">
        <v>32</v>
      </c>
      <c r="P23" s="98" t="s">
        <v>32</v>
      </c>
      <c r="Q23" s="98" t="s">
        <v>32</v>
      </c>
      <c r="R23" s="98" t="s">
        <v>32</v>
      </c>
      <c r="S23" s="98" t="s">
        <v>32</v>
      </c>
      <c r="T23" s="98" t="s">
        <v>32</v>
      </c>
      <c r="U23" s="98" t="s">
        <v>32</v>
      </c>
      <c r="V23" s="98" t="s">
        <v>32</v>
      </c>
      <c r="W23" s="98" t="s">
        <v>32</v>
      </c>
      <c r="X23" s="98" t="s">
        <v>32</v>
      </c>
      <c r="Y23" s="98" t="s">
        <v>32</v>
      </c>
      <c r="Z23" s="98" t="s">
        <v>32</v>
      </c>
      <c r="AA23" s="98" t="s">
        <v>32</v>
      </c>
      <c r="AB23" s="98" t="s">
        <v>32</v>
      </c>
      <c r="AC23" s="98" t="s">
        <v>32</v>
      </c>
      <c r="AD23" s="98" t="s">
        <v>32</v>
      </c>
      <c r="AE23" s="98" t="s">
        <v>32</v>
      </c>
      <c r="AF23" s="98" t="s">
        <v>32</v>
      </c>
      <c r="AG23" s="98" t="s">
        <v>32</v>
      </c>
      <c r="AH23" s="98" t="s">
        <v>32</v>
      </c>
      <c r="AI23" s="98" t="s">
        <v>32</v>
      </c>
      <c r="AJ23" s="98" t="s">
        <v>32</v>
      </c>
      <c r="AK23" s="98" t="s">
        <v>32</v>
      </c>
      <c r="AL23" s="98" t="s">
        <v>32</v>
      </c>
      <c r="AM23" s="98" t="s">
        <v>32</v>
      </c>
      <c r="AN23" s="98" t="s">
        <v>32</v>
      </c>
      <c r="AO23" s="98" t="s">
        <v>32</v>
      </c>
      <c r="AP23" s="98" t="s">
        <v>32</v>
      </c>
      <c r="AQ23" s="98" t="s">
        <v>32</v>
      </c>
      <c r="AR23" s="98" t="s">
        <v>32</v>
      </c>
      <c r="AS23" s="98" t="s">
        <v>32</v>
      </c>
      <c r="AT23" s="98" t="s">
        <v>32</v>
      </c>
      <c r="AU23" s="98" t="s">
        <v>32</v>
      </c>
      <c r="AV23" s="98" t="s">
        <v>32</v>
      </c>
      <c r="AW23" s="98">
        <v>282</v>
      </c>
      <c r="AX23" s="98">
        <v>270</v>
      </c>
      <c r="AY23" s="98">
        <v>273</v>
      </c>
      <c r="AZ23" s="98">
        <v>237</v>
      </c>
      <c r="BA23" s="98">
        <v>244</v>
      </c>
      <c r="BB23" s="98">
        <v>255</v>
      </c>
      <c r="BC23" s="98">
        <v>267</v>
      </c>
      <c r="BD23" s="98">
        <v>234</v>
      </c>
      <c r="BE23" s="98">
        <v>242</v>
      </c>
      <c r="BF23" s="98">
        <v>227</v>
      </c>
      <c r="BG23" s="98">
        <v>219</v>
      </c>
      <c r="BH23" s="98">
        <v>237</v>
      </c>
      <c r="BI23" s="98">
        <v>255</v>
      </c>
      <c r="BJ23" s="98">
        <v>255</v>
      </c>
      <c r="BK23" s="98">
        <v>258</v>
      </c>
      <c r="BL23" s="98">
        <v>241</v>
      </c>
      <c r="BM23" s="98">
        <v>203</v>
      </c>
      <c r="BN23" s="98">
        <v>191</v>
      </c>
      <c r="BO23" s="98">
        <v>182</v>
      </c>
      <c r="BP23" s="98">
        <v>206</v>
      </c>
      <c r="BQ23" s="98">
        <v>218</v>
      </c>
      <c r="BR23" s="98">
        <v>217</v>
      </c>
      <c r="BS23" s="98">
        <v>214</v>
      </c>
      <c r="BT23" s="98">
        <v>210</v>
      </c>
      <c r="BU23" s="98">
        <v>217</v>
      </c>
      <c r="BV23" s="98">
        <v>196</v>
      </c>
      <c r="BW23" s="98">
        <v>190</v>
      </c>
      <c r="BX23" s="98">
        <v>180</v>
      </c>
      <c r="BY23" s="98">
        <v>180</v>
      </c>
      <c r="BZ23" s="98">
        <v>176</v>
      </c>
      <c r="CA23" s="98">
        <v>190</v>
      </c>
      <c r="CB23" s="98">
        <v>194</v>
      </c>
      <c r="CC23" s="98">
        <v>202</v>
      </c>
      <c r="CD23" s="98">
        <v>197</v>
      </c>
      <c r="CE23" s="98">
        <v>206</v>
      </c>
      <c r="CF23" s="98">
        <v>184</v>
      </c>
      <c r="CG23" s="98">
        <v>164</v>
      </c>
      <c r="CH23" s="98">
        <v>190</v>
      </c>
      <c r="CI23" s="98">
        <v>192</v>
      </c>
      <c r="CJ23" s="98">
        <v>187</v>
      </c>
      <c r="CK23" s="98">
        <v>184</v>
      </c>
      <c r="CL23" s="98">
        <v>215</v>
      </c>
      <c r="CM23" s="98">
        <v>206</v>
      </c>
      <c r="CN23" s="98">
        <v>215</v>
      </c>
      <c r="CO23" s="98">
        <v>227</v>
      </c>
      <c r="CP23" s="98">
        <v>216</v>
      </c>
      <c r="CQ23" s="98">
        <v>223</v>
      </c>
      <c r="CR23" s="98">
        <v>210</v>
      </c>
      <c r="CS23" s="98">
        <v>199</v>
      </c>
      <c r="CT23" s="98">
        <v>180</v>
      </c>
      <c r="CU23" s="98">
        <v>145</v>
      </c>
      <c r="CV23" s="98">
        <v>153</v>
      </c>
      <c r="CW23" s="98">
        <v>189</v>
      </c>
      <c r="CX23" s="98">
        <v>183</v>
      </c>
      <c r="CY23" s="98">
        <v>170</v>
      </c>
      <c r="CZ23" s="98">
        <v>208</v>
      </c>
      <c r="DA23" s="98">
        <v>169</v>
      </c>
      <c r="DB23" s="98">
        <v>180</v>
      </c>
      <c r="DC23" s="98">
        <v>167</v>
      </c>
      <c r="DD23" s="98">
        <v>168</v>
      </c>
      <c r="DE23" s="98">
        <v>179</v>
      </c>
      <c r="DF23" s="98">
        <v>165</v>
      </c>
      <c r="DG23" s="98">
        <v>163</v>
      </c>
      <c r="DH23" s="98">
        <v>146</v>
      </c>
      <c r="DI23" s="98">
        <v>140</v>
      </c>
      <c r="DJ23" s="98">
        <v>153</v>
      </c>
      <c r="DK23" s="98" t="s">
        <v>63</v>
      </c>
      <c r="DL23" s="98">
        <v>142</v>
      </c>
      <c r="DM23" s="98">
        <v>136</v>
      </c>
      <c r="DN23" s="98">
        <v>162</v>
      </c>
      <c r="DO23" s="98">
        <v>146</v>
      </c>
      <c r="DP23" s="98">
        <v>141</v>
      </c>
      <c r="DQ23" s="98">
        <v>131</v>
      </c>
      <c r="DR23" s="98">
        <v>144</v>
      </c>
      <c r="DS23" s="98">
        <v>144</v>
      </c>
      <c r="DT23" s="98">
        <v>133</v>
      </c>
      <c r="DU23" s="98">
        <v>143</v>
      </c>
      <c r="DV23" s="98">
        <v>150</v>
      </c>
      <c r="DW23" s="98">
        <v>168</v>
      </c>
      <c r="DX23" s="98">
        <v>158</v>
      </c>
      <c r="DY23" s="98">
        <v>174</v>
      </c>
      <c r="DZ23" s="98">
        <v>163</v>
      </c>
      <c r="EA23" s="98">
        <v>168</v>
      </c>
      <c r="EB23" s="98">
        <v>148</v>
      </c>
      <c r="EC23" s="98">
        <v>154</v>
      </c>
      <c r="ED23" s="98">
        <v>144</v>
      </c>
      <c r="EE23" s="98">
        <v>165</v>
      </c>
      <c r="EF23" s="98">
        <v>157</v>
      </c>
      <c r="EG23" s="98">
        <v>157</v>
      </c>
      <c r="EH23" s="98">
        <v>184</v>
      </c>
      <c r="EI23" s="98">
        <v>182</v>
      </c>
      <c r="EJ23" s="98">
        <v>189</v>
      </c>
      <c r="EK23" s="98">
        <v>194</v>
      </c>
      <c r="EL23" s="98">
        <v>177</v>
      </c>
      <c r="EM23" s="98">
        <v>171</v>
      </c>
      <c r="EN23" s="98">
        <v>183</v>
      </c>
      <c r="EO23" s="98">
        <v>191</v>
      </c>
      <c r="EP23" s="98">
        <v>203</v>
      </c>
      <c r="EQ23" s="98">
        <v>192</v>
      </c>
      <c r="ER23" s="98">
        <v>198</v>
      </c>
      <c r="ES23" s="98">
        <v>198</v>
      </c>
      <c r="ET23" s="98">
        <v>174</v>
      </c>
      <c r="EU23" s="98">
        <v>187</v>
      </c>
      <c r="EV23" s="98">
        <v>198</v>
      </c>
      <c r="EW23" s="98">
        <v>186</v>
      </c>
      <c r="EX23" s="98">
        <v>168</v>
      </c>
      <c r="EY23" s="98">
        <v>166</v>
      </c>
      <c r="EZ23" s="98">
        <v>161</v>
      </c>
      <c r="FA23" s="98">
        <v>159</v>
      </c>
      <c r="FB23" s="98">
        <v>149</v>
      </c>
      <c r="FC23" s="98">
        <v>139</v>
      </c>
      <c r="FD23" s="98">
        <v>173</v>
      </c>
      <c r="FE23" s="98">
        <v>202</v>
      </c>
      <c r="FF23" s="98">
        <v>195</v>
      </c>
      <c r="FG23" s="98">
        <v>206</v>
      </c>
      <c r="FH23" s="98">
        <v>157</v>
      </c>
      <c r="FI23" s="98">
        <v>218</v>
      </c>
      <c r="FJ23" s="98">
        <v>194</v>
      </c>
      <c r="FK23" s="98">
        <v>138</v>
      </c>
      <c r="FL23" s="98">
        <v>204</v>
      </c>
      <c r="FM23" s="98">
        <v>207</v>
      </c>
      <c r="FN23" s="98">
        <v>183</v>
      </c>
      <c r="FO23" s="98">
        <v>146</v>
      </c>
      <c r="FP23" s="98">
        <v>178</v>
      </c>
      <c r="FQ23" s="98">
        <v>159</v>
      </c>
      <c r="FR23" s="98">
        <v>182</v>
      </c>
      <c r="FS23" s="98">
        <v>162</v>
      </c>
      <c r="FT23" s="98">
        <v>214</v>
      </c>
      <c r="FU23" s="98">
        <v>174</v>
      </c>
      <c r="FV23" s="98">
        <v>173</v>
      </c>
      <c r="FW23" s="98">
        <v>181</v>
      </c>
      <c r="FX23" s="98">
        <v>163</v>
      </c>
      <c r="FY23" s="98">
        <v>131</v>
      </c>
      <c r="FZ23" s="98">
        <v>157</v>
      </c>
      <c r="GA23" s="98">
        <v>151</v>
      </c>
      <c r="GB23" s="98">
        <v>148</v>
      </c>
      <c r="GC23" s="98">
        <v>143</v>
      </c>
      <c r="GD23" s="98">
        <v>176</v>
      </c>
      <c r="GE23" s="98">
        <v>169</v>
      </c>
      <c r="GF23" s="98">
        <v>164</v>
      </c>
      <c r="GG23" s="98">
        <v>181</v>
      </c>
      <c r="GH23" s="98">
        <v>190</v>
      </c>
      <c r="GI23" s="98">
        <v>183</v>
      </c>
      <c r="GJ23" s="98">
        <v>142</v>
      </c>
      <c r="GK23" s="98">
        <v>146</v>
      </c>
      <c r="GL23" s="98">
        <v>154</v>
      </c>
      <c r="GM23" s="98">
        <v>158</v>
      </c>
      <c r="GN23" s="98">
        <v>169</v>
      </c>
      <c r="GO23" s="98">
        <v>149</v>
      </c>
      <c r="GP23" s="98">
        <v>129</v>
      </c>
      <c r="GQ23" s="98">
        <v>202</v>
      </c>
      <c r="GR23" s="98">
        <v>229</v>
      </c>
      <c r="GS23" s="98">
        <v>240</v>
      </c>
      <c r="GT23" s="98">
        <v>250</v>
      </c>
      <c r="GU23" s="98">
        <v>242</v>
      </c>
      <c r="GV23" s="98">
        <v>210</v>
      </c>
      <c r="GW23" s="98">
        <v>215</v>
      </c>
      <c r="GX23" s="98">
        <v>228</v>
      </c>
      <c r="GY23" s="98">
        <v>216</v>
      </c>
      <c r="GZ23" s="98">
        <v>209</v>
      </c>
      <c r="HA23" s="98">
        <v>174</v>
      </c>
      <c r="HB23" s="98">
        <v>194</v>
      </c>
      <c r="HC23" s="98">
        <v>192</v>
      </c>
      <c r="HD23" s="98">
        <v>199</v>
      </c>
      <c r="HE23" s="98">
        <v>211</v>
      </c>
      <c r="HF23" s="98">
        <v>234</v>
      </c>
      <c r="HG23" s="98">
        <v>231</v>
      </c>
      <c r="HH23" s="98">
        <v>230</v>
      </c>
      <c r="HI23" s="98">
        <v>225</v>
      </c>
      <c r="HJ23" s="98">
        <v>230</v>
      </c>
      <c r="HK23" s="98">
        <v>192</v>
      </c>
      <c r="HL23" s="98">
        <v>200</v>
      </c>
      <c r="HM23" s="98">
        <v>198</v>
      </c>
      <c r="HN23" s="98">
        <v>211</v>
      </c>
      <c r="HO23" s="98">
        <v>206</v>
      </c>
      <c r="HP23" s="98">
        <v>217</v>
      </c>
      <c r="HQ23" s="98">
        <v>206</v>
      </c>
      <c r="HR23" s="98">
        <v>213</v>
      </c>
      <c r="HS23" s="98">
        <v>208</v>
      </c>
      <c r="HT23" s="98">
        <v>208</v>
      </c>
      <c r="HU23" s="98">
        <v>191</v>
      </c>
      <c r="HV23" s="98">
        <v>199</v>
      </c>
      <c r="HW23" s="98">
        <v>195</v>
      </c>
      <c r="HX23" s="98">
        <v>195</v>
      </c>
      <c r="HY23" s="98">
        <v>197</v>
      </c>
      <c r="HZ23" s="98">
        <v>212</v>
      </c>
      <c r="IA23" s="98">
        <v>177</v>
      </c>
      <c r="IB23" s="98">
        <v>198</v>
      </c>
      <c r="IC23" s="98">
        <v>209</v>
      </c>
      <c r="ID23" s="98">
        <v>223</v>
      </c>
      <c r="IE23" s="98">
        <v>212</v>
      </c>
      <c r="IF23" s="98">
        <v>225</v>
      </c>
    </row>
    <row r="24" spans="2:240" s="109" customFormat="1" ht="15" customHeight="1">
      <c r="B24" s="99" t="s">
        <v>108</v>
      </c>
      <c r="C24" s="100" t="s">
        <v>105</v>
      </c>
      <c r="D24" s="100"/>
      <c r="E24" s="110" t="s">
        <v>32</v>
      </c>
      <c r="F24" s="110" t="s">
        <v>32</v>
      </c>
      <c r="G24" s="110" t="s">
        <v>32</v>
      </c>
      <c r="H24" s="110" t="s">
        <v>32</v>
      </c>
      <c r="I24" s="110" t="s">
        <v>32</v>
      </c>
      <c r="J24" s="110" t="s">
        <v>32</v>
      </c>
      <c r="K24" s="110" t="s">
        <v>32</v>
      </c>
      <c r="L24" s="110" t="s">
        <v>32</v>
      </c>
      <c r="M24" s="110" t="s">
        <v>32</v>
      </c>
      <c r="N24" s="110" t="s">
        <v>32</v>
      </c>
      <c r="O24" s="110" t="s">
        <v>32</v>
      </c>
      <c r="P24" s="110" t="s">
        <v>32</v>
      </c>
      <c r="Q24" s="110" t="s">
        <v>32</v>
      </c>
      <c r="R24" s="110" t="s">
        <v>32</v>
      </c>
      <c r="S24" s="110" t="s">
        <v>32</v>
      </c>
      <c r="T24" s="110" t="s">
        <v>32</v>
      </c>
      <c r="U24" s="110" t="s">
        <v>32</v>
      </c>
      <c r="V24" s="110" t="s">
        <v>32</v>
      </c>
      <c r="W24" s="110" t="s">
        <v>32</v>
      </c>
      <c r="X24" s="110" t="s">
        <v>32</v>
      </c>
      <c r="Y24" s="110" t="s">
        <v>32</v>
      </c>
      <c r="Z24" s="110" t="s">
        <v>32</v>
      </c>
      <c r="AA24" s="110" t="s">
        <v>32</v>
      </c>
      <c r="AB24" s="110" t="s">
        <v>32</v>
      </c>
      <c r="AC24" s="110" t="s">
        <v>32</v>
      </c>
      <c r="AD24" s="110" t="s">
        <v>32</v>
      </c>
      <c r="AE24" s="110" t="s">
        <v>32</v>
      </c>
      <c r="AF24" s="110" t="s">
        <v>32</v>
      </c>
      <c r="AG24" s="110" t="s">
        <v>32</v>
      </c>
      <c r="AH24" s="110" t="s">
        <v>32</v>
      </c>
      <c r="AI24" s="110" t="s">
        <v>32</v>
      </c>
      <c r="AJ24" s="110" t="s">
        <v>32</v>
      </c>
      <c r="AK24" s="110" t="s">
        <v>32</v>
      </c>
      <c r="AL24" s="110" t="s">
        <v>32</v>
      </c>
      <c r="AM24" s="110" t="s">
        <v>32</v>
      </c>
      <c r="AN24" s="110" t="s">
        <v>32</v>
      </c>
      <c r="AO24" s="110" t="s">
        <v>32</v>
      </c>
      <c r="AP24" s="110" t="s">
        <v>32</v>
      </c>
      <c r="AQ24" s="110" t="s">
        <v>32</v>
      </c>
      <c r="AR24" s="110" t="s">
        <v>32</v>
      </c>
      <c r="AS24" s="110" t="s">
        <v>32</v>
      </c>
      <c r="AT24" s="110" t="s">
        <v>32</v>
      </c>
      <c r="AU24" s="110" t="s">
        <v>32</v>
      </c>
      <c r="AV24" s="110" t="s">
        <v>32</v>
      </c>
      <c r="AW24" s="110">
        <v>187</v>
      </c>
      <c r="AX24" s="110">
        <v>188</v>
      </c>
      <c r="AY24" s="110">
        <v>184</v>
      </c>
      <c r="AZ24" s="110">
        <v>186</v>
      </c>
      <c r="BA24" s="110">
        <v>192</v>
      </c>
      <c r="BB24" s="110">
        <v>195</v>
      </c>
      <c r="BC24" s="110">
        <v>199</v>
      </c>
      <c r="BD24" s="110">
        <v>200</v>
      </c>
      <c r="BE24" s="110">
        <v>209</v>
      </c>
      <c r="BF24" s="110">
        <v>220</v>
      </c>
      <c r="BG24" s="110">
        <v>220</v>
      </c>
      <c r="BH24" s="110">
        <v>205</v>
      </c>
      <c r="BI24" s="110">
        <v>196</v>
      </c>
      <c r="BJ24" s="110">
        <v>189</v>
      </c>
      <c r="BK24" s="110">
        <v>182</v>
      </c>
      <c r="BL24" s="110">
        <v>187</v>
      </c>
      <c r="BM24" s="110">
        <v>189</v>
      </c>
      <c r="BN24" s="110">
        <v>198</v>
      </c>
      <c r="BO24" s="110">
        <v>203</v>
      </c>
      <c r="BP24" s="110">
        <v>208</v>
      </c>
      <c r="BQ24" s="110">
        <v>215</v>
      </c>
      <c r="BR24" s="110">
        <v>212</v>
      </c>
      <c r="BS24" s="110">
        <v>210</v>
      </c>
      <c r="BT24" s="110">
        <v>196</v>
      </c>
      <c r="BU24" s="110">
        <v>192</v>
      </c>
      <c r="BV24" s="110">
        <v>185</v>
      </c>
      <c r="BW24" s="110">
        <v>187</v>
      </c>
      <c r="BX24" s="110">
        <v>191</v>
      </c>
      <c r="BY24" s="110">
        <v>191</v>
      </c>
      <c r="BZ24" s="110">
        <v>188</v>
      </c>
      <c r="CA24" s="110">
        <v>193</v>
      </c>
      <c r="CB24" s="110">
        <v>196</v>
      </c>
      <c r="CC24" s="110">
        <v>206</v>
      </c>
      <c r="CD24" s="110">
        <v>207</v>
      </c>
      <c r="CE24" s="110">
        <v>204</v>
      </c>
      <c r="CF24" s="110">
        <v>193</v>
      </c>
      <c r="CG24" s="110">
        <v>182</v>
      </c>
      <c r="CH24" s="110">
        <v>180</v>
      </c>
      <c r="CI24" s="110">
        <v>186</v>
      </c>
      <c r="CJ24" s="110">
        <v>189</v>
      </c>
      <c r="CK24" s="110">
        <v>193</v>
      </c>
      <c r="CL24" s="110">
        <v>196</v>
      </c>
      <c r="CM24" s="110">
        <v>197</v>
      </c>
      <c r="CN24" s="110">
        <v>199</v>
      </c>
      <c r="CO24" s="110">
        <v>205</v>
      </c>
      <c r="CP24" s="110">
        <v>203</v>
      </c>
      <c r="CQ24" s="110">
        <v>200</v>
      </c>
      <c r="CR24" s="110">
        <v>193</v>
      </c>
      <c r="CS24" s="110">
        <v>185</v>
      </c>
      <c r="CT24" s="110">
        <v>181</v>
      </c>
      <c r="CU24" s="110">
        <v>174</v>
      </c>
      <c r="CV24" s="110">
        <v>175</v>
      </c>
      <c r="CW24" s="110">
        <v>175</v>
      </c>
      <c r="CX24" s="110">
        <v>180</v>
      </c>
      <c r="CY24" s="110">
        <v>182</v>
      </c>
      <c r="CZ24" s="110">
        <v>188</v>
      </c>
      <c r="DA24" s="110">
        <v>201</v>
      </c>
      <c r="DB24" s="110">
        <v>206</v>
      </c>
      <c r="DC24" s="110">
        <v>200</v>
      </c>
      <c r="DD24" s="110">
        <v>189</v>
      </c>
      <c r="DE24" s="110">
        <v>172</v>
      </c>
      <c r="DF24" s="110">
        <v>170</v>
      </c>
      <c r="DG24" s="110">
        <v>167</v>
      </c>
      <c r="DH24" s="110">
        <v>166</v>
      </c>
      <c r="DI24" s="110">
        <v>162</v>
      </c>
      <c r="DJ24" s="110">
        <v>167</v>
      </c>
      <c r="DK24" s="110" t="s">
        <v>64</v>
      </c>
      <c r="DL24" s="110">
        <v>171</v>
      </c>
      <c r="DM24" s="110">
        <v>184</v>
      </c>
      <c r="DN24" s="110">
        <v>188</v>
      </c>
      <c r="DO24" s="110">
        <v>181</v>
      </c>
      <c r="DP24" s="110">
        <v>174</v>
      </c>
      <c r="DQ24" s="110">
        <v>170</v>
      </c>
      <c r="DR24" s="110">
        <v>166</v>
      </c>
      <c r="DS24" s="110">
        <v>164</v>
      </c>
      <c r="DT24" s="110">
        <v>159</v>
      </c>
      <c r="DU24" s="110">
        <v>162</v>
      </c>
      <c r="DV24" s="110">
        <v>165</v>
      </c>
      <c r="DW24" s="110">
        <v>169</v>
      </c>
      <c r="DX24" s="110">
        <v>175</v>
      </c>
      <c r="DY24" s="110">
        <v>178</v>
      </c>
      <c r="DZ24" s="110">
        <v>185</v>
      </c>
      <c r="EA24" s="110">
        <v>180</v>
      </c>
      <c r="EB24" s="110">
        <v>173</v>
      </c>
      <c r="EC24" s="110">
        <v>161</v>
      </c>
      <c r="ED24" s="110">
        <v>158</v>
      </c>
      <c r="EE24" s="110">
        <v>153</v>
      </c>
      <c r="EF24" s="110">
        <v>151</v>
      </c>
      <c r="EG24" s="110">
        <v>153</v>
      </c>
      <c r="EH24" s="110">
        <v>161</v>
      </c>
      <c r="EI24" s="110">
        <v>158</v>
      </c>
      <c r="EJ24" s="110">
        <v>166</v>
      </c>
      <c r="EK24" s="110">
        <v>175</v>
      </c>
      <c r="EL24" s="110">
        <v>172</v>
      </c>
      <c r="EM24" s="110">
        <v>174</v>
      </c>
      <c r="EN24" s="110">
        <v>163</v>
      </c>
      <c r="EO24" s="110">
        <v>161</v>
      </c>
      <c r="EP24" s="110">
        <v>158</v>
      </c>
      <c r="EQ24" s="110">
        <v>162</v>
      </c>
      <c r="ER24" s="110">
        <v>158</v>
      </c>
      <c r="ES24" s="110">
        <v>158</v>
      </c>
      <c r="ET24" s="110">
        <v>157</v>
      </c>
      <c r="EU24" s="110">
        <v>157</v>
      </c>
      <c r="EV24" s="110">
        <v>170</v>
      </c>
      <c r="EW24" s="110">
        <v>189</v>
      </c>
      <c r="EX24" s="110">
        <v>195</v>
      </c>
      <c r="EY24" s="110">
        <v>178</v>
      </c>
      <c r="EZ24" s="110">
        <v>169</v>
      </c>
      <c r="FA24" s="110">
        <v>156</v>
      </c>
      <c r="FB24" s="110">
        <v>150</v>
      </c>
      <c r="FC24" s="110">
        <v>145</v>
      </c>
      <c r="FD24" s="110">
        <v>151</v>
      </c>
      <c r="FE24" s="110">
        <v>156</v>
      </c>
      <c r="FF24" s="110">
        <v>159</v>
      </c>
      <c r="FG24" s="110">
        <v>160</v>
      </c>
      <c r="FH24" s="110">
        <v>170</v>
      </c>
      <c r="FI24" s="110">
        <v>179</v>
      </c>
      <c r="FJ24" s="110">
        <v>178</v>
      </c>
      <c r="FK24" s="110">
        <v>172</v>
      </c>
      <c r="FL24" s="110">
        <v>165</v>
      </c>
      <c r="FM24" s="110">
        <v>159</v>
      </c>
      <c r="FN24" s="110">
        <v>161</v>
      </c>
      <c r="FO24" s="110">
        <v>153</v>
      </c>
      <c r="FP24" s="110">
        <v>155</v>
      </c>
      <c r="FQ24" s="110">
        <v>153</v>
      </c>
      <c r="FR24" s="110">
        <v>163</v>
      </c>
      <c r="FS24" s="110">
        <v>168</v>
      </c>
      <c r="FT24" s="110">
        <v>177</v>
      </c>
      <c r="FU24" s="110">
        <v>175</v>
      </c>
      <c r="FV24" s="110">
        <v>188</v>
      </c>
      <c r="FW24" s="110">
        <v>177</v>
      </c>
      <c r="FX24" s="110">
        <v>164</v>
      </c>
      <c r="FY24" s="110">
        <v>158</v>
      </c>
      <c r="FZ24" s="110">
        <v>157</v>
      </c>
      <c r="GA24" s="110">
        <v>155</v>
      </c>
      <c r="GB24" s="110">
        <v>160</v>
      </c>
      <c r="GC24" s="110">
        <v>165</v>
      </c>
      <c r="GD24" s="110">
        <v>163</v>
      </c>
      <c r="GE24" s="110">
        <v>172</v>
      </c>
      <c r="GF24" s="110">
        <v>189</v>
      </c>
      <c r="GG24" s="110">
        <v>185</v>
      </c>
      <c r="GH24" s="110">
        <v>189</v>
      </c>
      <c r="GI24" s="110">
        <v>181</v>
      </c>
      <c r="GJ24" s="110">
        <v>171</v>
      </c>
      <c r="GK24" s="110">
        <v>160</v>
      </c>
      <c r="GL24" s="110">
        <v>158</v>
      </c>
      <c r="GM24" s="110">
        <v>168</v>
      </c>
      <c r="GN24" s="110">
        <v>171</v>
      </c>
      <c r="GO24" s="110">
        <v>164</v>
      </c>
      <c r="GP24" s="110">
        <v>173</v>
      </c>
      <c r="GQ24" s="110">
        <v>172</v>
      </c>
      <c r="GR24" s="110">
        <v>178</v>
      </c>
      <c r="GS24" s="110">
        <v>183</v>
      </c>
      <c r="GT24" s="110">
        <v>188</v>
      </c>
      <c r="GU24" s="110">
        <v>190</v>
      </c>
      <c r="GV24" s="110">
        <v>175</v>
      </c>
      <c r="GW24" s="110">
        <v>167</v>
      </c>
      <c r="GX24" s="110">
        <v>162</v>
      </c>
      <c r="GY24" s="110">
        <v>163</v>
      </c>
      <c r="GZ24" s="110">
        <v>162</v>
      </c>
      <c r="HA24" s="110">
        <v>157</v>
      </c>
      <c r="HB24" s="110">
        <v>158</v>
      </c>
      <c r="HC24" s="110">
        <v>160</v>
      </c>
      <c r="HD24" s="110">
        <v>171</v>
      </c>
      <c r="HE24" s="110">
        <v>181</v>
      </c>
      <c r="HF24" s="110">
        <v>192</v>
      </c>
      <c r="HG24" s="110">
        <v>188</v>
      </c>
      <c r="HH24" s="110">
        <v>173</v>
      </c>
      <c r="HI24" s="110">
        <v>162</v>
      </c>
      <c r="HJ24" s="110">
        <v>157</v>
      </c>
      <c r="HK24" s="110">
        <v>158</v>
      </c>
      <c r="HL24" s="110">
        <v>157</v>
      </c>
      <c r="HM24" s="110">
        <v>149</v>
      </c>
      <c r="HN24" s="110">
        <v>160</v>
      </c>
      <c r="HO24" s="110">
        <v>161</v>
      </c>
      <c r="HP24" s="110">
        <v>169</v>
      </c>
      <c r="HQ24" s="110">
        <v>179</v>
      </c>
      <c r="HR24" s="110">
        <v>184</v>
      </c>
      <c r="HS24" s="110">
        <v>170</v>
      </c>
      <c r="HT24" s="110">
        <v>168</v>
      </c>
      <c r="HU24" s="110">
        <v>162</v>
      </c>
      <c r="HV24" s="110">
        <v>158</v>
      </c>
      <c r="HW24" s="110">
        <v>150</v>
      </c>
      <c r="HX24" s="110">
        <v>153</v>
      </c>
      <c r="HY24" s="110">
        <v>150</v>
      </c>
      <c r="HZ24" s="110">
        <v>158</v>
      </c>
      <c r="IA24" s="110">
        <v>163</v>
      </c>
      <c r="IB24" s="110">
        <v>174</v>
      </c>
      <c r="IC24" s="110">
        <v>182</v>
      </c>
      <c r="ID24" s="110">
        <v>180</v>
      </c>
      <c r="IE24" s="110">
        <v>175</v>
      </c>
      <c r="IF24" s="110">
        <v>171</v>
      </c>
    </row>
    <row r="25" spans="2:240" s="83" customFormat="1" ht="15" customHeight="1">
      <c r="B25" s="96" t="s">
        <v>109</v>
      </c>
      <c r="C25" s="97" t="s">
        <v>105</v>
      </c>
      <c r="D25" s="97"/>
      <c r="E25" s="98" t="s">
        <v>32</v>
      </c>
      <c r="F25" s="98" t="s">
        <v>32</v>
      </c>
      <c r="G25" s="98" t="s">
        <v>32</v>
      </c>
      <c r="H25" s="98" t="s">
        <v>32</v>
      </c>
      <c r="I25" s="98" t="s">
        <v>32</v>
      </c>
      <c r="J25" s="98" t="s">
        <v>32</v>
      </c>
      <c r="K25" s="98" t="s">
        <v>32</v>
      </c>
      <c r="L25" s="98" t="s">
        <v>32</v>
      </c>
      <c r="M25" s="98" t="s">
        <v>32</v>
      </c>
      <c r="N25" s="98" t="s">
        <v>32</v>
      </c>
      <c r="O25" s="98" t="s">
        <v>32</v>
      </c>
      <c r="P25" s="98" t="s">
        <v>32</v>
      </c>
      <c r="Q25" s="98" t="s">
        <v>32</v>
      </c>
      <c r="R25" s="98" t="s">
        <v>32</v>
      </c>
      <c r="S25" s="98" t="s">
        <v>32</v>
      </c>
      <c r="T25" s="98" t="s">
        <v>32</v>
      </c>
      <c r="U25" s="98" t="s">
        <v>32</v>
      </c>
      <c r="V25" s="98" t="s">
        <v>32</v>
      </c>
      <c r="W25" s="98" t="s">
        <v>32</v>
      </c>
      <c r="X25" s="98" t="s">
        <v>32</v>
      </c>
      <c r="Y25" s="98" t="s">
        <v>32</v>
      </c>
      <c r="Z25" s="98" t="s">
        <v>32</v>
      </c>
      <c r="AA25" s="98" t="s">
        <v>32</v>
      </c>
      <c r="AB25" s="98" t="s">
        <v>32</v>
      </c>
      <c r="AC25" s="98" t="s">
        <v>32</v>
      </c>
      <c r="AD25" s="98" t="s">
        <v>32</v>
      </c>
      <c r="AE25" s="98" t="s">
        <v>32</v>
      </c>
      <c r="AF25" s="98" t="s">
        <v>32</v>
      </c>
      <c r="AG25" s="98" t="s">
        <v>32</v>
      </c>
      <c r="AH25" s="98" t="s">
        <v>32</v>
      </c>
      <c r="AI25" s="98" t="s">
        <v>32</v>
      </c>
      <c r="AJ25" s="98" t="s">
        <v>32</v>
      </c>
      <c r="AK25" s="98" t="s">
        <v>32</v>
      </c>
      <c r="AL25" s="98" t="s">
        <v>32</v>
      </c>
      <c r="AM25" s="98" t="s">
        <v>32</v>
      </c>
      <c r="AN25" s="98" t="s">
        <v>32</v>
      </c>
      <c r="AO25" s="98" t="s">
        <v>32</v>
      </c>
      <c r="AP25" s="98" t="s">
        <v>32</v>
      </c>
      <c r="AQ25" s="98" t="s">
        <v>32</v>
      </c>
      <c r="AR25" s="98" t="s">
        <v>32</v>
      </c>
      <c r="AS25" s="98" t="s">
        <v>32</v>
      </c>
      <c r="AT25" s="98" t="s">
        <v>32</v>
      </c>
      <c r="AU25" s="98" t="s">
        <v>32</v>
      </c>
      <c r="AV25" s="98" t="s">
        <v>32</v>
      </c>
      <c r="AW25" s="98">
        <v>32</v>
      </c>
      <c r="AX25" s="98">
        <v>35</v>
      </c>
      <c r="AY25" s="98">
        <v>32</v>
      </c>
      <c r="AZ25" s="98">
        <v>30</v>
      </c>
      <c r="BA25" s="98">
        <v>30</v>
      </c>
      <c r="BB25" s="98">
        <v>28</v>
      </c>
      <c r="BC25" s="98">
        <v>26</v>
      </c>
      <c r="BD25" s="98">
        <v>28</v>
      </c>
      <c r="BE25" s="98">
        <v>26</v>
      </c>
      <c r="BF25" s="98">
        <v>30</v>
      </c>
      <c r="BG25" s="98">
        <v>38</v>
      </c>
      <c r="BH25" s="98">
        <v>31</v>
      </c>
      <c r="BI25" s="98">
        <v>32</v>
      </c>
      <c r="BJ25" s="98">
        <v>33</v>
      </c>
      <c r="BK25" s="98">
        <v>31</v>
      </c>
      <c r="BL25" s="98">
        <v>29</v>
      </c>
      <c r="BM25" s="98">
        <v>30</v>
      </c>
      <c r="BN25" s="98">
        <v>28</v>
      </c>
      <c r="BO25" s="98">
        <v>25</v>
      </c>
      <c r="BP25" s="98">
        <v>28</v>
      </c>
      <c r="BQ25" s="98">
        <v>26</v>
      </c>
      <c r="BR25" s="98">
        <v>29</v>
      </c>
      <c r="BS25" s="98">
        <v>44</v>
      </c>
      <c r="BT25" s="98">
        <v>34</v>
      </c>
      <c r="BU25" s="98">
        <v>34</v>
      </c>
      <c r="BV25" s="98">
        <v>33</v>
      </c>
      <c r="BW25" s="98">
        <v>34</v>
      </c>
      <c r="BX25" s="98">
        <v>31</v>
      </c>
      <c r="BY25" s="98">
        <v>31</v>
      </c>
      <c r="BZ25" s="98">
        <v>29</v>
      </c>
      <c r="CA25" s="98">
        <v>25</v>
      </c>
      <c r="CB25" s="98">
        <v>26</v>
      </c>
      <c r="CC25" s="98">
        <v>28</v>
      </c>
      <c r="CD25" s="98">
        <v>27</v>
      </c>
      <c r="CE25" s="98">
        <v>34</v>
      </c>
      <c r="CF25" s="98">
        <v>34</v>
      </c>
      <c r="CG25" s="98">
        <v>32</v>
      </c>
      <c r="CH25" s="98">
        <v>34</v>
      </c>
      <c r="CI25" s="98">
        <v>35</v>
      </c>
      <c r="CJ25" s="98">
        <v>32</v>
      </c>
      <c r="CK25" s="98">
        <v>32</v>
      </c>
      <c r="CL25" s="98">
        <v>31</v>
      </c>
      <c r="CM25" s="98">
        <v>28</v>
      </c>
      <c r="CN25" s="98">
        <v>31</v>
      </c>
      <c r="CO25" s="98">
        <v>29</v>
      </c>
      <c r="CP25" s="98">
        <v>29</v>
      </c>
      <c r="CQ25" s="98">
        <v>28</v>
      </c>
      <c r="CR25" s="98">
        <v>33</v>
      </c>
      <c r="CS25" s="98">
        <v>30</v>
      </c>
      <c r="CT25" s="98">
        <v>31</v>
      </c>
      <c r="CU25" s="98">
        <v>31</v>
      </c>
      <c r="CV25" s="98">
        <v>29</v>
      </c>
      <c r="CW25" s="98">
        <v>30</v>
      </c>
      <c r="CX25" s="98">
        <v>29</v>
      </c>
      <c r="CY25" s="98">
        <v>28</v>
      </c>
      <c r="CZ25" s="98">
        <v>27</v>
      </c>
      <c r="DA25" s="98">
        <v>34</v>
      </c>
      <c r="DB25" s="98">
        <v>29</v>
      </c>
      <c r="DC25" s="98">
        <v>27</v>
      </c>
      <c r="DD25" s="98">
        <v>26</v>
      </c>
      <c r="DE25" s="98">
        <v>28</v>
      </c>
      <c r="DF25" s="98">
        <v>28</v>
      </c>
      <c r="DG25" s="98">
        <v>30</v>
      </c>
      <c r="DH25" s="98">
        <v>29</v>
      </c>
      <c r="DI25" s="98">
        <v>30</v>
      </c>
      <c r="DJ25" s="98">
        <v>27</v>
      </c>
      <c r="DK25" s="98" t="s">
        <v>65</v>
      </c>
      <c r="DL25" s="98">
        <v>24</v>
      </c>
      <c r="DM25" s="98">
        <v>25</v>
      </c>
      <c r="DN25" s="98">
        <v>28</v>
      </c>
      <c r="DO25" s="98">
        <v>25</v>
      </c>
      <c r="DP25" s="98">
        <v>32</v>
      </c>
      <c r="DQ25" s="98">
        <v>26</v>
      </c>
      <c r="DR25" s="98">
        <v>28</v>
      </c>
      <c r="DS25" s="98">
        <v>26</v>
      </c>
      <c r="DT25" s="98">
        <v>27</v>
      </c>
      <c r="DU25" s="98">
        <v>27</v>
      </c>
      <c r="DV25" s="98">
        <v>29</v>
      </c>
      <c r="DW25" s="98">
        <v>26</v>
      </c>
      <c r="DX25" s="98">
        <v>25</v>
      </c>
      <c r="DY25" s="98">
        <v>24</v>
      </c>
      <c r="DZ25" s="98">
        <v>24</v>
      </c>
      <c r="EA25" s="98">
        <v>24</v>
      </c>
      <c r="EB25" s="98">
        <v>26</v>
      </c>
      <c r="EC25" s="98">
        <v>25</v>
      </c>
      <c r="ED25" s="98">
        <v>25</v>
      </c>
      <c r="EE25" s="98">
        <v>26</v>
      </c>
      <c r="EF25" s="98">
        <v>26</v>
      </c>
      <c r="EG25" s="98">
        <v>25</v>
      </c>
      <c r="EH25" s="98">
        <v>26</v>
      </c>
      <c r="EI25" s="98">
        <v>23</v>
      </c>
      <c r="EJ25" s="98">
        <v>23</v>
      </c>
      <c r="EK25" s="98">
        <v>22</v>
      </c>
      <c r="EL25" s="98">
        <v>23</v>
      </c>
      <c r="EM25" s="98">
        <v>25</v>
      </c>
      <c r="EN25" s="98">
        <v>26</v>
      </c>
      <c r="EO25" s="98">
        <v>25</v>
      </c>
      <c r="EP25" s="98">
        <v>27</v>
      </c>
      <c r="EQ25" s="98">
        <v>25</v>
      </c>
      <c r="ER25" s="98">
        <v>23</v>
      </c>
      <c r="ES25" s="98">
        <v>24</v>
      </c>
      <c r="ET25" s="98">
        <v>23</v>
      </c>
      <c r="EU25" s="98">
        <v>22</v>
      </c>
      <c r="EV25" s="98">
        <v>22</v>
      </c>
      <c r="EW25" s="98">
        <v>26</v>
      </c>
      <c r="EX25" s="98">
        <v>24</v>
      </c>
      <c r="EY25" s="98">
        <v>24</v>
      </c>
      <c r="EZ25" s="98">
        <v>24</v>
      </c>
      <c r="FA25" s="98">
        <v>26</v>
      </c>
      <c r="FB25" s="98">
        <v>27</v>
      </c>
      <c r="FC25" s="98">
        <v>25</v>
      </c>
      <c r="FD25" s="98">
        <v>24</v>
      </c>
      <c r="FE25" s="98">
        <v>23</v>
      </c>
      <c r="FF25" s="98">
        <v>23</v>
      </c>
      <c r="FG25" s="98">
        <v>22</v>
      </c>
      <c r="FH25" s="98">
        <v>23</v>
      </c>
      <c r="FI25" s="98">
        <v>25</v>
      </c>
      <c r="FJ25" s="98">
        <v>24</v>
      </c>
      <c r="FK25" s="98">
        <v>26</v>
      </c>
      <c r="FL25" s="98">
        <v>27</v>
      </c>
      <c r="FM25" s="98">
        <v>28</v>
      </c>
      <c r="FN25" s="98">
        <v>28</v>
      </c>
      <c r="FO25" s="98">
        <v>25</v>
      </c>
      <c r="FP25" s="98">
        <v>25</v>
      </c>
      <c r="FQ25" s="98">
        <v>25</v>
      </c>
      <c r="FR25" s="98">
        <v>25</v>
      </c>
      <c r="FS25" s="98">
        <v>24</v>
      </c>
      <c r="FT25" s="98">
        <v>24</v>
      </c>
      <c r="FU25" s="98">
        <v>24</v>
      </c>
      <c r="FV25" s="98">
        <v>25</v>
      </c>
      <c r="FW25" s="98">
        <v>24</v>
      </c>
      <c r="FX25" s="98">
        <v>25</v>
      </c>
      <c r="FY25" s="98">
        <v>27</v>
      </c>
      <c r="FZ25" s="98">
        <v>30</v>
      </c>
      <c r="GA25" s="98">
        <v>26</v>
      </c>
      <c r="GB25" s="98">
        <v>26</v>
      </c>
      <c r="GC25" s="98">
        <v>26</v>
      </c>
      <c r="GD25" s="98">
        <v>27</v>
      </c>
      <c r="GE25" s="98">
        <v>29</v>
      </c>
      <c r="GF25" s="98">
        <v>25</v>
      </c>
      <c r="GG25" s="98">
        <v>29</v>
      </c>
      <c r="GH25" s="98">
        <v>27</v>
      </c>
      <c r="GI25" s="98">
        <v>26</v>
      </c>
      <c r="GJ25" s="98">
        <v>28</v>
      </c>
      <c r="GK25" s="98">
        <v>54</v>
      </c>
      <c r="GL25" s="98">
        <v>29</v>
      </c>
      <c r="GM25" s="98">
        <v>27</v>
      </c>
      <c r="GN25" s="98">
        <v>25</v>
      </c>
      <c r="GO25" s="98">
        <v>25</v>
      </c>
      <c r="GP25" s="98">
        <v>25</v>
      </c>
      <c r="GQ25" s="98">
        <v>23</v>
      </c>
      <c r="GR25" s="98">
        <v>35</v>
      </c>
      <c r="GS25" s="98">
        <v>26</v>
      </c>
      <c r="GT25" s="98">
        <v>29</v>
      </c>
      <c r="GU25" s="98">
        <v>26</v>
      </c>
      <c r="GV25" s="98">
        <v>26</v>
      </c>
      <c r="GW25" s="98">
        <v>29</v>
      </c>
      <c r="GX25" s="98">
        <v>26</v>
      </c>
      <c r="GY25" s="98">
        <v>26</v>
      </c>
      <c r="GZ25" s="98">
        <v>24</v>
      </c>
      <c r="HA25" s="98">
        <v>26</v>
      </c>
      <c r="HB25" s="98">
        <v>23</v>
      </c>
      <c r="HC25" s="98">
        <v>25</v>
      </c>
      <c r="HD25" s="98">
        <v>24</v>
      </c>
      <c r="HE25" s="98">
        <v>24</v>
      </c>
      <c r="HF25" s="98">
        <v>26</v>
      </c>
      <c r="HG25" s="98">
        <v>27</v>
      </c>
      <c r="HH25" s="98">
        <v>26</v>
      </c>
      <c r="HI25" s="98">
        <v>27</v>
      </c>
      <c r="HJ25" s="98">
        <v>29</v>
      </c>
      <c r="HK25" s="98">
        <v>27</v>
      </c>
      <c r="HL25" s="98">
        <v>28</v>
      </c>
      <c r="HM25" s="98">
        <v>25</v>
      </c>
      <c r="HN25" s="98">
        <v>24</v>
      </c>
      <c r="HO25" s="98">
        <v>27</v>
      </c>
      <c r="HP25" s="98">
        <v>25</v>
      </c>
      <c r="HQ25" s="98">
        <v>28</v>
      </c>
      <c r="HR25" s="98">
        <v>28</v>
      </c>
      <c r="HS25" s="98">
        <v>32</v>
      </c>
      <c r="HT25" s="98">
        <v>33</v>
      </c>
      <c r="HU25" s="98">
        <v>30</v>
      </c>
      <c r="HV25" s="98">
        <v>31</v>
      </c>
      <c r="HW25" s="98">
        <v>27</v>
      </c>
      <c r="HX25" s="98">
        <v>25</v>
      </c>
      <c r="HY25" s="98">
        <v>27</v>
      </c>
      <c r="HZ25" s="98">
        <v>26</v>
      </c>
      <c r="IA25" s="98">
        <v>30</v>
      </c>
      <c r="IB25" s="98">
        <v>40</v>
      </c>
      <c r="IC25" s="98">
        <v>29</v>
      </c>
      <c r="ID25" s="98">
        <v>28</v>
      </c>
      <c r="IE25" s="98">
        <v>28</v>
      </c>
      <c r="IF25" s="98">
        <v>28</v>
      </c>
    </row>
    <row r="26" spans="2:240" s="109" customFormat="1" ht="21" customHeight="1">
      <c r="B26" s="127" t="s">
        <v>110</v>
      </c>
      <c r="C26" s="86"/>
      <c r="D26" s="86"/>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t="s">
        <v>32</v>
      </c>
      <c r="EG26" s="95" t="s">
        <v>32</v>
      </c>
      <c r="EH26" s="95" t="s">
        <v>32</v>
      </c>
      <c r="EI26" s="95" t="s">
        <v>32</v>
      </c>
      <c r="EJ26" s="95" t="s">
        <v>32</v>
      </c>
      <c r="EK26" s="95" t="s">
        <v>32</v>
      </c>
      <c r="EL26" s="95" t="s">
        <v>32</v>
      </c>
      <c r="EM26" s="95" t="s">
        <v>32</v>
      </c>
      <c r="EN26" s="95" t="s">
        <v>32</v>
      </c>
      <c r="EO26" s="95" t="s">
        <v>32</v>
      </c>
      <c r="EP26" s="95" t="s">
        <v>32</v>
      </c>
      <c r="EQ26" s="95" t="s">
        <v>32</v>
      </c>
      <c r="ER26" s="95" t="s">
        <v>32</v>
      </c>
      <c r="ES26" s="95" t="s">
        <v>32</v>
      </c>
      <c r="ET26" s="95" t="s">
        <v>32</v>
      </c>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row>
    <row r="27" spans="2:240" s="83" customFormat="1" ht="15" customHeight="1">
      <c r="B27" s="87" t="s">
        <v>53</v>
      </c>
      <c r="C27" s="88" t="s">
        <v>24</v>
      </c>
      <c r="D27" s="88"/>
      <c r="E27" s="105">
        <v>18.839979704862355</v>
      </c>
      <c r="F27" s="105">
        <v>17.921544883376271</v>
      </c>
      <c r="G27" s="105">
        <v>17.06138927631951</v>
      </c>
      <c r="H27" s="105">
        <v>17.421833151733903</v>
      </c>
      <c r="I27" s="105">
        <v>18.522483776742678</v>
      </c>
      <c r="J27" s="105">
        <v>19.102019201767281</v>
      </c>
      <c r="K27" s="105">
        <v>19.63286077798973</v>
      </c>
      <c r="L27" s="105">
        <v>19.921898720790082</v>
      </c>
      <c r="M27" s="105">
        <v>19.853955742868141</v>
      </c>
      <c r="N27" s="105">
        <v>19.400468449399376</v>
      </c>
      <c r="O27" s="105">
        <v>18.918339908779981</v>
      </c>
      <c r="P27" s="105">
        <v>18.793721522795629</v>
      </c>
      <c r="Q27" s="105">
        <v>18.660247686740426</v>
      </c>
      <c r="R27" s="105">
        <v>17.81831864241661</v>
      </c>
      <c r="S27" s="105">
        <v>17.359767375255977</v>
      </c>
      <c r="T27" s="105">
        <v>17.631683986043232</v>
      </c>
      <c r="U27" s="105">
        <v>18.510777779692749</v>
      </c>
      <c r="V27" s="105">
        <v>19.275673080140734</v>
      </c>
      <c r="W27" s="105">
        <v>19.674004189495729</v>
      </c>
      <c r="X27" s="105">
        <v>20.025631344571529</v>
      </c>
      <c r="Y27" s="105">
        <v>20.141416924070153</v>
      </c>
      <c r="Z27" s="105">
        <v>19.705104650105184</v>
      </c>
      <c r="AA27" s="105">
        <v>19.102407831932062</v>
      </c>
      <c r="AB27" s="105">
        <v>18.829226542753482</v>
      </c>
      <c r="AC27" s="105">
        <v>18.431488455588617</v>
      </c>
      <c r="AD27" s="105">
        <v>17.937053205057538</v>
      </c>
      <c r="AE27" s="105">
        <v>17.328819090338818</v>
      </c>
      <c r="AF27" s="105">
        <v>17.186724934991837</v>
      </c>
      <c r="AG27" s="105">
        <v>17.592997808832838</v>
      </c>
      <c r="AH27" s="105">
        <v>18.082480034645293</v>
      </c>
      <c r="AI27" s="105">
        <v>18.67645833087931</v>
      </c>
      <c r="AJ27" s="105">
        <v>18.96859162864823</v>
      </c>
      <c r="AK27" s="105">
        <v>19.218822312737856</v>
      </c>
      <c r="AL27" s="105">
        <v>18.996823901684156</v>
      </c>
      <c r="AM27" s="105">
        <v>18.425352926995799</v>
      </c>
      <c r="AN27" s="105">
        <v>18.197322082432432</v>
      </c>
      <c r="AO27" s="105">
        <v>17.627943450627583</v>
      </c>
      <c r="AP27" s="105">
        <v>17.696871521428641</v>
      </c>
      <c r="AQ27" s="105">
        <v>17.717087913523894</v>
      </c>
      <c r="AR27" s="105">
        <v>18.232965491597774</v>
      </c>
      <c r="AS27" s="105">
        <v>19.418248903178306</v>
      </c>
      <c r="AT27" s="105">
        <v>20.530129572886729</v>
      </c>
      <c r="AU27" s="105">
        <v>22.788310552377428</v>
      </c>
      <c r="AV27" s="105">
        <v>26.415491099058425</v>
      </c>
      <c r="AW27" s="105">
        <v>26.982842687350473</v>
      </c>
      <c r="AX27" s="105">
        <v>26.693858013837264</v>
      </c>
      <c r="AY27" s="105">
        <v>26.062435947811313</v>
      </c>
      <c r="AZ27" s="105">
        <v>25.930799371565318</v>
      </c>
      <c r="BA27" s="105">
        <v>25.865218646634997</v>
      </c>
      <c r="BB27" s="105">
        <v>25.296667247233035</v>
      </c>
      <c r="BC27" s="105">
        <v>24.6389760535763</v>
      </c>
      <c r="BD27" s="105">
        <v>25.187690716367722</v>
      </c>
      <c r="BE27" s="105">
        <v>25.930245763073295</v>
      </c>
      <c r="BF27" s="105">
        <v>26.535446388665768</v>
      </c>
      <c r="BG27" s="105">
        <v>27.065018791952006</v>
      </c>
      <c r="BH27" s="105">
        <v>27.612044791954233</v>
      </c>
      <c r="BI27" s="105">
        <v>27.488779375576961</v>
      </c>
      <c r="BJ27" s="105">
        <v>26.722287895647902</v>
      </c>
      <c r="BK27" s="105">
        <v>25.954415136936937</v>
      </c>
      <c r="BL27" s="105">
        <v>24.921860078827606</v>
      </c>
      <c r="BM27" s="105">
        <v>24.613952474498777</v>
      </c>
      <c r="BN27" s="105">
        <v>23.443542846810526</v>
      </c>
      <c r="BO27" s="105">
        <v>22.875337814410862</v>
      </c>
      <c r="BP27" s="105">
        <v>22.732651959600304</v>
      </c>
      <c r="BQ27" s="105">
        <v>23.68845074497704</v>
      </c>
      <c r="BR27" s="105">
        <v>24.129595454393215</v>
      </c>
      <c r="BS27" s="105">
        <v>24.620060583741704</v>
      </c>
      <c r="BT27" s="105">
        <v>25.067969599818728</v>
      </c>
      <c r="BU27" s="105">
        <v>25.628539212832596</v>
      </c>
      <c r="BV27" s="105">
        <v>25.343362552447058</v>
      </c>
      <c r="BW27" s="105">
        <v>25.143464778663223</v>
      </c>
      <c r="BX27" s="105">
        <v>24.572763500589247</v>
      </c>
      <c r="BY27" s="105">
        <v>24.709057429168883</v>
      </c>
      <c r="BZ27" s="105">
        <v>24.134239220309354</v>
      </c>
      <c r="CA27" s="105">
        <v>23.977525902150649</v>
      </c>
      <c r="CB27" s="105">
        <v>24.080438834544033</v>
      </c>
      <c r="CC27" s="105">
        <v>24.805309982613903</v>
      </c>
      <c r="CD27" s="105">
        <v>25.47</v>
      </c>
      <c r="CE27" s="105">
        <v>25.846</v>
      </c>
      <c r="CF27" s="105">
        <v>26.533999999999999</v>
      </c>
      <c r="CG27" s="105">
        <v>26.827000000000002</v>
      </c>
      <c r="CH27" s="105">
        <v>26.4677966803626</v>
      </c>
      <c r="CI27" s="105">
        <v>26.017615709016599</v>
      </c>
      <c r="CJ27" s="105">
        <v>26.3725105147123</v>
      </c>
      <c r="CK27" s="105">
        <v>26.961308455504799</v>
      </c>
      <c r="CL27" s="105">
        <v>26.648696937414702</v>
      </c>
      <c r="CM27" s="105">
        <v>26.369459417145901</v>
      </c>
      <c r="CN27" s="105">
        <v>26.557215758035198</v>
      </c>
      <c r="CO27" s="105">
        <v>27.587150281380808</v>
      </c>
      <c r="CP27" s="105">
        <v>28.0238708207923</v>
      </c>
      <c r="CQ27" s="105">
        <v>28.5794087350362</v>
      </c>
      <c r="CR27" s="105">
        <v>29.560184993064599</v>
      </c>
      <c r="CS27" s="105">
        <v>29.5715409127268</v>
      </c>
      <c r="CT27" s="105">
        <v>29.531619382348499</v>
      </c>
      <c r="CU27" s="105">
        <v>29.1835547485855</v>
      </c>
      <c r="CV27" s="105">
        <v>29.0556186863218</v>
      </c>
      <c r="CW27" s="105">
        <v>28.792982665648999</v>
      </c>
      <c r="CX27" s="105">
        <v>27.789539724623701</v>
      </c>
      <c r="CY27" s="105">
        <v>26.8727731635814</v>
      </c>
      <c r="CZ27" s="105">
        <v>26.0671614481349</v>
      </c>
      <c r="DA27" s="105">
        <v>26.6594851271016</v>
      </c>
      <c r="DB27" s="105">
        <v>27.3599627108741</v>
      </c>
      <c r="DC27" s="105">
        <v>27.962607898231699</v>
      </c>
      <c r="DD27" s="105">
        <v>29.728917402574201</v>
      </c>
      <c r="DE27" s="105">
        <v>30.410331535832398</v>
      </c>
      <c r="DF27" s="105">
        <v>30.419541363880601</v>
      </c>
      <c r="DG27" s="105">
        <v>30.278021335539499</v>
      </c>
      <c r="DH27" s="105">
        <v>30.267024424745799</v>
      </c>
      <c r="DI27" s="105">
        <v>30.269337543652799</v>
      </c>
      <c r="DJ27" s="105">
        <v>30.274270353146001</v>
      </c>
      <c r="DK27" s="105">
        <v>29.9499927067701</v>
      </c>
      <c r="DL27" s="105">
        <v>30.776788658697601</v>
      </c>
      <c r="DM27" s="105">
        <v>31.739947921824101</v>
      </c>
      <c r="DN27" s="105">
        <v>32.508315292221702</v>
      </c>
      <c r="DO27" s="105">
        <v>33.079443228215098</v>
      </c>
      <c r="DP27" s="105">
        <v>33.475549934094403</v>
      </c>
      <c r="DQ27" s="105">
        <v>34.418145181766299</v>
      </c>
      <c r="DR27" s="105">
        <v>34.182867794920497</v>
      </c>
      <c r="DS27" s="105">
        <v>33.868503301471797</v>
      </c>
      <c r="DT27" s="105">
        <v>33.975666860718299</v>
      </c>
      <c r="DU27" s="105">
        <v>33.982923421088202</v>
      </c>
      <c r="DV27" s="105">
        <v>33.355308569491498</v>
      </c>
      <c r="DW27" s="105">
        <v>32.334045855221902</v>
      </c>
      <c r="DX27" s="105">
        <v>31.8175526145411</v>
      </c>
      <c r="DY27" s="105">
        <v>31.8488131096545</v>
      </c>
      <c r="DZ27" s="105">
        <v>31.378459290888799</v>
      </c>
      <c r="EA27" s="105">
        <v>30.889737673515199</v>
      </c>
      <c r="EB27" s="105">
        <v>30.073614830986902</v>
      </c>
      <c r="EC27" s="105">
        <v>29.143172701727</v>
      </c>
      <c r="ED27" s="105">
        <v>28.0459860909491</v>
      </c>
      <c r="EE27" s="105">
        <v>26.780259869531299</v>
      </c>
      <c r="EF27" s="105">
        <v>26.821987207696601</v>
      </c>
      <c r="EG27" s="105">
        <v>25.844510785764001</v>
      </c>
      <c r="EH27" s="105">
        <v>24.891511045350999</v>
      </c>
      <c r="EI27" s="105">
        <v>24.1281016808414</v>
      </c>
      <c r="EJ27" s="105">
        <v>23.926002001209699</v>
      </c>
      <c r="EK27" s="105">
        <v>23.7496369645092</v>
      </c>
      <c r="EL27" s="105">
        <v>23.948761682286499</v>
      </c>
      <c r="EM27" s="105">
        <v>23.9490507728068</v>
      </c>
      <c r="EN27" s="105">
        <v>24.685147467844999</v>
      </c>
      <c r="EO27" s="105">
        <v>25.055020728878301</v>
      </c>
      <c r="EP27" s="105">
        <v>24.226892402207302</v>
      </c>
      <c r="EQ27" s="105">
        <v>23.376527928888301</v>
      </c>
      <c r="ER27" s="105">
        <v>23.327863222756299</v>
      </c>
      <c r="ES27" s="105">
        <v>22.9153715418282</v>
      </c>
      <c r="ET27" s="105">
        <v>22.052047492269001</v>
      </c>
      <c r="EU27" s="105">
        <v>21.049581527542099</v>
      </c>
      <c r="EV27" s="105">
        <v>20.635492967534798</v>
      </c>
      <c r="EW27" s="105">
        <v>21.100982053667298</v>
      </c>
      <c r="EX27" s="105">
        <v>22.286685005615301</v>
      </c>
      <c r="EY27" s="105">
        <v>23.000448199273901</v>
      </c>
      <c r="EZ27" s="105">
        <v>24.539432832027899</v>
      </c>
      <c r="FA27" s="105">
        <v>25.779215551139799</v>
      </c>
      <c r="FB27" s="105">
        <v>26.211693160399701</v>
      </c>
      <c r="FC27" s="105">
        <v>27.035483609962093</v>
      </c>
      <c r="FD27" s="105">
        <v>27.256545484037908</v>
      </c>
      <c r="FE27" s="105">
        <v>27.291358522214399</v>
      </c>
      <c r="FF27" s="105">
        <v>26.989189821385601</v>
      </c>
      <c r="FG27" s="105">
        <v>26.771764112269253</v>
      </c>
      <c r="FH27" s="105">
        <v>26.720216954127029</v>
      </c>
      <c r="FI27" s="105">
        <v>27.592485461222854</v>
      </c>
      <c r="FJ27" s="105">
        <v>29.13882048671762</v>
      </c>
      <c r="FK27" s="105">
        <v>30.137301385205863</v>
      </c>
      <c r="FL27" s="105">
        <v>31.158850850446328</v>
      </c>
      <c r="FM27" s="105">
        <v>31.595535362015713</v>
      </c>
      <c r="FN27" s="105">
        <v>31.250577164431075</v>
      </c>
      <c r="FO27" s="105">
        <v>30.127991858616927</v>
      </c>
      <c r="FP27" s="105">
        <v>29.402608819105254</v>
      </c>
      <c r="FQ27" s="105">
        <v>28.210771088702725</v>
      </c>
      <c r="FR27" s="105">
        <v>27.540276249276353</v>
      </c>
      <c r="FS27" s="105">
        <v>26.963038094870374</v>
      </c>
      <c r="FT27" s="105">
        <v>27.230870940982747</v>
      </c>
      <c r="FU27" s="105">
        <v>28.288427478813233</v>
      </c>
      <c r="FV27" s="105">
        <v>29.182604488543589</v>
      </c>
      <c r="FW27" s="105">
        <v>30.209875229106903</v>
      </c>
      <c r="FX27" s="105">
        <v>30.806158834179914</v>
      </c>
      <c r="FY27" s="105">
        <v>31.303580621205342</v>
      </c>
      <c r="FZ27" s="105">
        <v>30.225106809422581</v>
      </c>
      <c r="GA27" s="105">
        <v>29.350875834156454</v>
      </c>
      <c r="GB27" s="105">
        <v>29.168912663632231</v>
      </c>
      <c r="GC27" s="105">
        <v>28.619265478043644</v>
      </c>
      <c r="GD27" s="105">
        <v>28.09010065952608</v>
      </c>
      <c r="GE27" s="105">
        <v>27.702990420948058</v>
      </c>
      <c r="GF27" s="105">
        <v>27.913124520316813</v>
      </c>
      <c r="GG27" s="105">
        <v>28.1533383818741</v>
      </c>
      <c r="GH27" s="105">
        <v>28.238705126487741</v>
      </c>
      <c r="GI27" s="105">
        <v>29.027904600819788</v>
      </c>
      <c r="GJ27" s="105">
        <v>29.160477219353869</v>
      </c>
      <c r="GK27" s="105">
        <v>29.729144585319943</v>
      </c>
      <c r="GL27" s="105">
        <v>29.605479100352927</v>
      </c>
      <c r="GM27" s="105">
        <v>28.765141900944847</v>
      </c>
      <c r="GN27" s="105">
        <v>28.477455457908658</v>
      </c>
      <c r="GO27" s="105">
        <v>28.157126979630402</v>
      </c>
      <c r="GP27" s="105">
        <v>27.376099350748127</v>
      </c>
      <c r="GQ27" s="105">
        <v>26.945642729730963</v>
      </c>
      <c r="GR27" s="105">
        <v>27.413888274133036</v>
      </c>
      <c r="GS27" s="105">
        <v>27.61219206884623</v>
      </c>
      <c r="GT27" s="105">
        <v>27.911141843025256</v>
      </c>
      <c r="GU27" s="105">
        <v>28.531076416693598</v>
      </c>
      <c r="GV27" s="105">
        <v>29.694292932477385</v>
      </c>
      <c r="GW27" s="105">
        <v>30.423150373558151</v>
      </c>
      <c r="GX27" s="105">
        <v>30.649919774915841</v>
      </c>
      <c r="GY27" s="105">
        <v>29.84208433672908</v>
      </c>
      <c r="GZ27" s="105">
        <v>30.1376458230243</v>
      </c>
      <c r="HA27" s="105">
        <v>29.708797309372407</v>
      </c>
      <c r="HB27" s="105">
        <v>29.855257832212207</v>
      </c>
      <c r="HC27" s="105">
        <v>30.220700024790148</v>
      </c>
      <c r="HD27" s="105">
        <v>30.216170617667775</v>
      </c>
      <c r="HE27" s="105">
        <v>30.440206149393422</v>
      </c>
      <c r="HF27" s="105">
        <v>31.162141508681966</v>
      </c>
      <c r="HG27" s="105">
        <v>31.332675901156954</v>
      </c>
      <c r="HH27" s="105">
        <v>32.447462000044652</v>
      </c>
      <c r="HI27" s="105">
        <v>33.682369667467441</v>
      </c>
      <c r="HJ27" s="105">
        <v>35.010526763905254</v>
      </c>
      <c r="HK27" s="105">
        <v>35.041513897711184</v>
      </c>
      <c r="HL27" s="105">
        <v>35.60438538844182</v>
      </c>
      <c r="HM27" s="105">
        <v>36.967045980445882</v>
      </c>
      <c r="HN27" s="105">
        <v>38.421289544247131</v>
      </c>
      <c r="HO27" s="105">
        <v>40.706757876836349</v>
      </c>
      <c r="HP27" s="105">
        <v>43.522480177942732</v>
      </c>
      <c r="HQ27" s="105">
        <v>46.245989888960125</v>
      </c>
      <c r="HR27" s="105">
        <v>47.359891936954078</v>
      </c>
      <c r="HS27" s="105">
        <v>48.723712765838201</v>
      </c>
      <c r="HT27" s="105">
        <v>50.304836626809326</v>
      </c>
      <c r="HU27" s="105">
        <v>50.917056778115743</v>
      </c>
      <c r="HV27" s="105">
        <v>51.577691202312245</v>
      </c>
      <c r="HW27" s="105">
        <v>49.000323534218893</v>
      </c>
      <c r="HX27" s="105">
        <v>46.70909876542612</v>
      </c>
      <c r="HY27" s="105">
        <v>43.299418947924906</v>
      </c>
      <c r="HZ27" s="105">
        <v>39.719701237603608</v>
      </c>
      <c r="IA27" s="105">
        <v>37.157958003324467</v>
      </c>
      <c r="IB27" s="105">
        <v>36.534779154440294</v>
      </c>
      <c r="IC27" s="105">
        <v>35.926559684352249</v>
      </c>
      <c r="ID27" s="105">
        <v>35.590429791107212</v>
      </c>
      <c r="IE27" s="105">
        <v>35.980820295973018</v>
      </c>
      <c r="IF27" s="105">
        <v>36.617923050640911</v>
      </c>
    </row>
    <row r="28" spans="2:240" s="83" customFormat="1" ht="15" customHeight="1">
      <c r="B28" s="110" t="s">
        <v>19</v>
      </c>
      <c r="C28" s="100" t="s">
        <v>14</v>
      </c>
      <c r="D28" s="100"/>
      <c r="E28" s="110">
        <v>17733.839140883192</v>
      </c>
      <c r="F28" s="110">
        <v>18049.108100767753</v>
      </c>
      <c r="G28" s="110">
        <v>17439.120679720279</v>
      </c>
      <c r="H28" s="110">
        <v>16492.148090257353</v>
      </c>
      <c r="I28" s="110">
        <v>17069.966766603415</v>
      </c>
      <c r="J28" s="110">
        <v>16711.382109398495</v>
      </c>
      <c r="K28" s="110">
        <v>16020.468040607213</v>
      </c>
      <c r="L28" s="110">
        <v>16898.71005116279</v>
      </c>
      <c r="M28" s="110">
        <v>17373.623788548059</v>
      </c>
      <c r="N28" s="110">
        <v>18381.67526291262</v>
      </c>
      <c r="O28" s="110">
        <v>18708.754226078028</v>
      </c>
      <c r="P28" s="110">
        <v>17488.547922912621</v>
      </c>
      <c r="Q28" s="110">
        <v>19436.752590909091</v>
      </c>
      <c r="R28" s="110">
        <v>18105.06195164609</v>
      </c>
      <c r="S28" s="110">
        <v>18376.68437033159</v>
      </c>
      <c r="T28" s="110">
        <v>17458.459392982459</v>
      </c>
      <c r="U28" s="110">
        <v>17224.792873831775</v>
      </c>
      <c r="V28" s="110">
        <v>17634.849384523808</v>
      </c>
      <c r="W28" s="110">
        <v>16825.890261598441</v>
      </c>
      <c r="X28" s="110">
        <v>17968.598492857142</v>
      </c>
      <c r="Y28" s="110">
        <v>17737.605685288272</v>
      </c>
      <c r="Z28" s="110">
        <v>19245.29052039604</v>
      </c>
      <c r="AA28" s="110">
        <v>19078.908368839104</v>
      </c>
      <c r="AB28" s="110">
        <v>17348.826517821781</v>
      </c>
      <c r="AC28" s="110">
        <v>19613.559904157548</v>
      </c>
      <c r="AD28" s="110">
        <v>18034.8151674</v>
      </c>
      <c r="AE28" s="110">
        <v>18486.818551298704</v>
      </c>
      <c r="AF28" s="110">
        <v>16499.064365817409</v>
      </c>
      <c r="AG28" s="110">
        <v>17110.948452764977</v>
      </c>
      <c r="AH28" s="110">
        <v>16469.225081655481</v>
      </c>
      <c r="AI28" s="110">
        <v>16596.222038084114</v>
      </c>
      <c r="AJ28" s="110">
        <v>17930.347401077586</v>
      </c>
      <c r="AK28" s="110">
        <v>18237.783528888889</v>
      </c>
      <c r="AL28" s="110">
        <v>19204.01578761062</v>
      </c>
      <c r="AM28" s="110">
        <v>20028.723954074074</v>
      </c>
      <c r="AN28" s="110">
        <v>18759.708700763356</v>
      </c>
      <c r="AO28" s="110">
        <v>19104.96767882353</v>
      </c>
      <c r="AP28" s="110">
        <v>19416.081102564101</v>
      </c>
      <c r="AQ28" s="110">
        <v>19647.690758541266</v>
      </c>
      <c r="AR28" s="110">
        <v>18111.039350934578</v>
      </c>
      <c r="AS28" s="110">
        <v>19230.60389127726</v>
      </c>
      <c r="AT28" s="110">
        <v>19687.022409512763</v>
      </c>
      <c r="AU28" s="110">
        <v>20504.703765071772</v>
      </c>
      <c r="AV28" s="110">
        <v>24994.005528701597</v>
      </c>
      <c r="AW28" s="110">
        <v>26418.787775925928</v>
      </c>
      <c r="AX28" s="110">
        <v>27292.378909582309</v>
      </c>
      <c r="AY28" s="110">
        <v>27786.715240097798</v>
      </c>
      <c r="AZ28" s="110">
        <v>26849.679239240504</v>
      </c>
      <c r="BA28" s="110">
        <v>29984.069145706373</v>
      </c>
      <c r="BB28" s="110">
        <v>28306.096385714285</v>
      </c>
      <c r="BC28" s="110">
        <v>28325.117647014926</v>
      </c>
      <c r="BD28" s="110">
        <v>25720.128986648499</v>
      </c>
      <c r="BE28" s="110">
        <v>26523.419799228792</v>
      </c>
      <c r="BF28" s="110">
        <v>26214.067825857521</v>
      </c>
      <c r="BG28" s="110">
        <v>25734.818931510414</v>
      </c>
      <c r="BH28" s="110">
        <v>27267.638428342245</v>
      </c>
      <c r="BI28" s="110">
        <v>27990.022861189802</v>
      </c>
      <c r="BJ28" s="110">
        <v>28047.250333198379</v>
      </c>
      <c r="BK28" s="110">
        <v>28751.799573697917</v>
      </c>
      <c r="BL28" s="110">
        <v>24814.630958040201</v>
      </c>
      <c r="BM28" s="110">
        <v>28397.810681428571</v>
      </c>
      <c r="BN28" s="110">
        <v>27132.865394791665</v>
      </c>
      <c r="BO28" s="110">
        <v>27460.016789835165</v>
      </c>
      <c r="BP28" s="110">
        <v>25747.883460628018</v>
      </c>
      <c r="BQ28" s="110">
        <v>26430.299850133335</v>
      </c>
      <c r="BR28" s="110">
        <v>25964.429548876404</v>
      </c>
      <c r="BS28" s="110">
        <v>25249.418534594592</v>
      </c>
      <c r="BT28" s="110">
        <v>27003.164267816093</v>
      </c>
      <c r="BU28" s="110">
        <v>27352.517744159544</v>
      </c>
      <c r="BV28" s="110">
        <v>28873.408267828418</v>
      </c>
      <c r="BW28" s="110">
        <v>27575.894767362926</v>
      </c>
      <c r="BX28" s="110">
        <v>25811.479261904762</v>
      </c>
      <c r="BY28" s="110">
        <v>29821.896409734512</v>
      </c>
      <c r="BZ28" s="110">
        <v>28797.203273654392</v>
      </c>
      <c r="CA28" s="110">
        <v>30562.646749014082</v>
      </c>
      <c r="CB28" s="110">
        <v>28533.819881792715</v>
      </c>
      <c r="CC28" s="110">
        <v>27949.606132122906</v>
      </c>
      <c r="CD28" s="110">
        <v>27365.97</v>
      </c>
      <c r="CE28" s="110">
        <v>27897.48</v>
      </c>
      <c r="CF28" s="110">
        <v>30075.591744307701</v>
      </c>
      <c r="CG28" s="110">
        <v>29866.55</v>
      </c>
      <c r="CH28" s="110">
        <v>30958.045783473401</v>
      </c>
      <c r="CI28" s="110">
        <v>31964.760742897699</v>
      </c>
      <c r="CJ28" s="110">
        <v>29117.4591122563</v>
      </c>
      <c r="CK28" s="110">
        <v>33220.322290833297</v>
      </c>
      <c r="CL28" s="110">
        <v>33358.490673924702</v>
      </c>
      <c r="CM28" s="110">
        <v>33318.323725875998</v>
      </c>
      <c r="CN28" s="110">
        <v>32006.5781807065</v>
      </c>
      <c r="CO28" s="110">
        <v>32830.437734090905</v>
      </c>
      <c r="CP28" s="110">
        <v>31587.636739522499</v>
      </c>
      <c r="CQ28" s="110">
        <v>30626.518159892999</v>
      </c>
      <c r="CR28" s="110">
        <v>33799.721423204399</v>
      </c>
      <c r="CS28" s="110">
        <v>33022.895902762401</v>
      </c>
      <c r="CT28" s="110">
        <v>36543.176970976303</v>
      </c>
      <c r="CU28" s="110">
        <v>37384.002681089703</v>
      </c>
      <c r="CV28" s="110">
        <v>34595.484200787403</v>
      </c>
      <c r="CW28" s="110">
        <v>38390.927485</v>
      </c>
      <c r="CX28" s="110">
        <v>34681.412847838597</v>
      </c>
      <c r="CY28" s="110">
        <v>34694.595367045498</v>
      </c>
      <c r="CZ28" s="110">
        <v>30415.729502542399</v>
      </c>
      <c r="DA28" s="110">
        <v>27898.026198123302</v>
      </c>
      <c r="DB28" s="110">
        <v>29251.096973313801</v>
      </c>
      <c r="DC28" s="110">
        <v>28839.703434574501</v>
      </c>
      <c r="DD28" s="110">
        <v>30697.414052185799</v>
      </c>
      <c r="DE28" s="110">
        <v>31992.832180122299</v>
      </c>
      <c r="DF28" s="110">
        <v>34785.718163733298</v>
      </c>
      <c r="DG28" s="110">
        <v>35264.287743044602</v>
      </c>
      <c r="DH28" s="110">
        <v>33562.515389111701</v>
      </c>
      <c r="DI28" s="110">
        <v>36889.678189614198</v>
      </c>
      <c r="DJ28" s="110">
        <v>36344.249014364599</v>
      </c>
      <c r="DK28" s="110">
        <v>38532.718613966499</v>
      </c>
      <c r="DL28" s="110">
        <v>37883.371875213699</v>
      </c>
      <c r="DM28" s="110">
        <v>36517.048361031499</v>
      </c>
      <c r="DN28" s="110">
        <v>38166.012542737401</v>
      </c>
      <c r="DO28" s="110">
        <v>37889.241529945102</v>
      </c>
      <c r="DP28" s="110">
        <v>39441.788744897996</v>
      </c>
      <c r="DQ28" s="110">
        <v>39787.807531999999</v>
      </c>
      <c r="DR28" s="110">
        <v>44167.609919746799</v>
      </c>
      <c r="DS28" s="110">
        <v>45438.3609385827</v>
      </c>
      <c r="DT28" s="110">
        <v>42513.100293121701</v>
      </c>
      <c r="DU28" s="110">
        <v>48302.3855382857</v>
      </c>
      <c r="DV28" s="110">
        <v>45847.9274354667</v>
      </c>
      <c r="DW28" s="110">
        <v>45649.377713020804</v>
      </c>
      <c r="DX28" s="110">
        <v>40998.349627100302</v>
      </c>
      <c r="DY28" s="110">
        <v>40846.89716</v>
      </c>
      <c r="DZ28" s="110">
        <v>38038.758179733297</v>
      </c>
      <c r="EA28" s="110">
        <v>35724.1612676316</v>
      </c>
      <c r="EB28" s="110">
        <v>36871.821827095002</v>
      </c>
      <c r="EC28" s="110">
        <v>34837.118568994403</v>
      </c>
      <c r="ED28" s="110">
        <v>36495.826390025599</v>
      </c>
      <c r="EE28" s="110">
        <v>36925.158671954698</v>
      </c>
      <c r="EF28" s="110">
        <v>33034.083860241</v>
      </c>
      <c r="EG28" s="110">
        <v>36669.2964255474</v>
      </c>
      <c r="EH28" s="110">
        <v>34486.774606593397</v>
      </c>
      <c r="EI28" s="110">
        <v>34866.651681992298</v>
      </c>
      <c r="EJ28" s="110">
        <v>32974.677220486097</v>
      </c>
      <c r="EK28" s="110">
        <v>31115.5321301115</v>
      </c>
      <c r="EL28" s="110">
        <v>31073.553372527502</v>
      </c>
      <c r="EM28" s="110">
        <v>28979.1201911032</v>
      </c>
      <c r="EN28" s="110">
        <v>30670.1428307116</v>
      </c>
      <c r="EO28" s="110">
        <v>32550.565917200001</v>
      </c>
      <c r="EP28" s="110">
        <v>34226.545482274203</v>
      </c>
      <c r="EQ28" s="110">
        <v>34352.206819413899</v>
      </c>
      <c r="ER28" s="110">
        <v>32309.6020485185</v>
      </c>
      <c r="ES28" s="110">
        <v>35210.683847148299</v>
      </c>
      <c r="ET28" s="110">
        <v>32475.146657959202</v>
      </c>
      <c r="EU28" s="110">
        <v>31502.499468067199</v>
      </c>
      <c r="EV28" s="110">
        <v>27768.763993633002</v>
      </c>
      <c r="EW28" s="110">
        <v>28608.5832929752</v>
      </c>
      <c r="EX28" s="110">
        <v>27473.201104845801</v>
      </c>
      <c r="EY28" s="110">
        <v>29612.195870562799</v>
      </c>
      <c r="EZ28" s="110">
        <v>30672.9145634454</v>
      </c>
      <c r="FA28" s="110">
        <v>32253.0748565217</v>
      </c>
      <c r="FB28" s="110">
        <v>37002.147361267598</v>
      </c>
      <c r="FC28" s="110">
        <v>41608.584290361447</v>
      </c>
      <c r="FD28" s="110">
        <v>37191.530065925923</v>
      </c>
      <c r="FE28" s="110">
        <v>43081.541987603297</v>
      </c>
      <c r="FF28" s="110">
        <v>41826.561070403601</v>
      </c>
      <c r="FG28" s="110">
        <v>40970.184880487803</v>
      </c>
      <c r="FH28" s="110">
        <v>37376.980745967739</v>
      </c>
      <c r="FI28" s="110">
        <v>36710.529770682733</v>
      </c>
      <c r="FJ28" s="110">
        <v>38495.421283794465</v>
      </c>
      <c r="FK28" s="110">
        <v>38779.941366122453</v>
      </c>
      <c r="FL28" s="110">
        <v>42516.830649806951</v>
      </c>
      <c r="FM28" s="110">
        <v>44187.48619257642</v>
      </c>
      <c r="FN28" s="110">
        <v>46634.0656265625</v>
      </c>
      <c r="FO28" s="110">
        <v>44074.441831092437</v>
      </c>
      <c r="FP28" s="110">
        <v>40869.411666935484</v>
      </c>
      <c r="FQ28" s="110">
        <v>44787.524052719666</v>
      </c>
      <c r="FR28" s="110">
        <v>43576.767662559243</v>
      </c>
      <c r="FS28" s="110">
        <v>42980.503077405861</v>
      </c>
      <c r="FT28" s="110">
        <v>39059.790674698794</v>
      </c>
      <c r="FU28" s="110">
        <v>38817.881295714287</v>
      </c>
      <c r="FV28" s="110">
        <v>38962.025827385893</v>
      </c>
      <c r="FW28" s="110">
        <v>39613.929715720522</v>
      </c>
      <c r="FX28" s="110">
        <v>42803.907933649287</v>
      </c>
      <c r="FY28" s="110">
        <v>43555.810935849062</v>
      </c>
      <c r="FZ28" s="110">
        <v>46398.821210156253</v>
      </c>
      <c r="GA28" s="110">
        <v>47785.320557264953</v>
      </c>
      <c r="GB28" s="110">
        <v>43698.158188151654</v>
      </c>
      <c r="GC28" s="110">
        <v>45728.900005418713</v>
      </c>
      <c r="GD28" s="110">
        <v>43370.676295510202</v>
      </c>
      <c r="GE28" s="110">
        <v>43956.338530131005</v>
      </c>
      <c r="GF28" s="110">
        <v>40246.466040088104</v>
      </c>
      <c r="GG28" s="110">
        <v>40494.1861058824</v>
      </c>
      <c r="GH28" s="110">
        <v>38580.275981278537</v>
      </c>
      <c r="GI28" s="110">
        <v>38767.360053777775</v>
      </c>
      <c r="GJ28" s="110">
        <v>42515.503093150684</v>
      </c>
      <c r="GK28" s="110">
        <v>42324.33142160804</v>
      </c>
      <c r="GL28" s="110">
        <v>45541.784371120688</v>
      </c>
      <c r="GM28" s="110">
        <v>47399.282283185843</v>
      </c>
      <c r="GN28" s="110">
        <v>45430.745190052352</v>
      </c>
      <c r="GO28" s="110">
        <v>45525.990188942298</v>
      </c>
      <c r="GP28" s="110">
        <v>42627.699141025638</v>
      </c>
      <c r="GQ28" s="110">
        <v>42264.638266019414</v>
      </c>
      <c r="GR28" s="110">
        <v>39221.351235148519</v>
      </c>
      <c r="GS28" s="110">
        <v>40080.116865284974</v>
      </c>
      <c r="GT28" s="110">
        <v>37713.492568686866</v>
      </c>
      <c r="GU28" s="110">
        <v>38388.758378061226</v>
      </c>
      <c r="GV28" s="110">
        <v>42265.777315736043</v>
      </c>
      <c r="GW28" s="110">
        <v>44541.174829381438</v>
      </c>
      <c r="GX28" s="110">
        <v>48603.071970673082</v>
      </c>
      <c r="GY28" s="110">
        <v>48550.465648924728</v>
      </c>
      <c r="GZ28" s="110">
        <v>45231.824540555557</v>
      </c>
      <c r="HA28" s="110">
        <v>49008.259759677421</v>
      </c>
      <c r="HB28" s="110">
        <v>48176.11962247191</v>
      </c>
      <c r="HC28" s="110">
        <v>51207.520417714288</v>
      </c>
      <c r="HD28" s="110">
        <v>46335.317434117649</v>
      </c>
      <c r="HE28" s="110">
        <v>44981.667612574849</v>
      </c>
      <c r="HF28" s="110">
        <v>43075.418589506175</v>
      </c>
      <c r="HG28" s="110">
        <v>42624.255085549135</v>
      </c>
      <c r="HH28" s="110">
        <v>45731.341340127387</v>
      </c>
      <c r="HI28" s="110">
        <v>48765.449921518986</v>
      </c>
      <c r="HJ28" s="110">
        <v>53161.112412941184</v>
      </c>
      <c r="HK28" s="110">
        <v>56995.164294936709</v>
      </c>
      <c r="HL28" s="110">
        <v>52035.039027891151</v>
      </c>
      <c r="HM28" s="110">
        <v>60301.330074647885</v>
      </c>
      <c r="HN28" s="110">
        <v>61068.60065785714</v>
      </c>
      <c r="HO28" s="110">
        <v>63673.633669784169</v>
      </c>
      <c r="HP28" s="110">
        <v>61796.902877304965</v>
      </c>
      <c r="HQ28" s="110">
        <v>64758.589019424464</v>
      </c>
      <c r="HR28" s="110">
        <v>65031.946191666662</v>
      </c>
      <c r="HS28" s="110">
        <v>66059.927113157886</v>
      </c>
      <c r="HT28" s="110">
        <v>72320.216165942038</v>
      </c>
      <c r="HU28" s="110">
        <v>77050.822064383567</v>
      </c>
      <c r="HV28" s="110">
        <v>82803.246565189867</v>
      </c>
      <c r="HW28" s="110">
        <v>82825.364470666667</v>
      </c>
      <c r="HX28" s="110">
        <v>71436.549658518517</v>
      </c>
      <c r="HY28" s="110">
        <v>72549.834359210523</v>
      </c>
      <c r="HZ28" s="110">
        <v>63959.831616417905</v>
      </c>
      <c r="IA28" s="110">
        <v>61457.171441379302</v>
      </c>
      <c r="IB28" s="110">
        <v>55379.444338571426</v>
      </c>
      <c r="IC28" s="110">
        <v>52340.683669565216</v>
      </c>
      <c r="ID28" s="110">
        <v>49300.080552941174</v>
      </c>
      <c r="IE28" s="110">
        <v>48059.090768217051</v>
      </c>
      <c r="IF28" s="110">
        <v>53454.043584496125</v>
      </c>
    </row>
    <row r="29" spans="2:240" s="83" customFormat="1" ht="21" customHeight="1">
      <c r="B29" s="127" t="s">
        <v>101</v>
      </c>
      <c r="C29" s="86"/>
      <c r="D29" s="86"/>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row>
    <row r="30" spans="2:240" s="111" customFormat="1" ht="15" customHeight="1">
      <c r="B30" s="98" t="s">
        <v>16</v>
      </c>
      <c r="C30" s="97" t="s">
        <v>55</v>
      </c>
      <c r="D30" s="97"/>
      <c r="E30" s="103">
        <v>0.32198326595821497</v>
      </c>
      <c r="F30" s="103">
        <v>0.26405406993400082</v>
      </c>
      <c r="G30" s="103">
        <v>0.20434631991734567</v>
      </c>
      <c r="H30" s="103">
        <v>0.21790069422353592</v>
      </c>
      <c r="I30" s="103">
        <v>0.22603482784703638</v>
      </c>
      <c r="J30" s="103">
        <v>0.24742901889202312</v>
      </c>
      <c r="K30" s="103">
        <v>0.28108597779064914</v>
      </c>
      <c r="L30" s="103">
        <v>0.33057677362612287</v>
      </c>
      <c r="M30" s="103">
        <v>0.34952752889835992</v>
      </c>
      <c r="N30" s="103">
        <v>0.34683869496002095</v>
      </c>
      <c r="O30" s="103">
        <v>0.33942220818875518</v>
      </c>
      <c r="P30" s="103">
        <v>0.33532363584417724</v>
      </c>
      <c r="Q30" s="103">
        <v>0.32732844172047704</v>
      </c>
      <c r="R30" s="103">
        <v>0.28534021781977376</v>
      </c>
      <c r="S30" s="103">
        <v>0.22623579085055676</v>
      </c>
      <c r="T30" s="103">
        <v>0.23716597397736605</v>
      </c>
      <c r="U30" s="103">
        <v>0.24300312691061204</v>
      </c>
      <c r="V30" s="103">
        <v>0.27233153209607841</v>
      </c>
      <c r="W30" s="103">
        <v>0.29621477444399896</v>
      </c>
      <c r="X30" s="103">
        <v>0.34025758778171922</v>
      </c>
      <c r="Y30" s="103">
        <v>0.36527253501842416</v>
      </c>
      <c r="Z30" s="103">
        <v>0.35538668570593396</v>
      </c>
      <c r="AA30" s="103">
        <v>0.34923024936799901</v>
      </c>
      <c r="AB30" s="103">
        <v>0.3496648668280849</v>
      </c>
      <c r="AC30" s="103">
        <v>0.3425141495757395</v>
      </c>
      <c r="AD30" s="103">
        <v>0.31356802634620551</v>
      </c>
      <c r="AE30" s="103">
        <v>0.24213967158373215</v>
      </c>
      <c r="AF30" s="103">
        <v>0.24766917087697626</v>
      </c>
      <c r="AG30" s="103">
        <v>0.259015253129871</v>
      </c>
      <c r="AH30" s="103">
        <v>0.30259591398232777</v>
      </c>
      <c r="AI30" s="103">
        <v>0.32073457235182762</v>
      </c>
      <c r="AJ30" s="103">
        <v>0.34808723603594133</v>
      </c>
      <c r="AK30" s="103">
        <v>0.37858939584296086</v>
      </c>
      <c r="AL30" s="103">
        <v>0.36183918564488271</v>
      </c>
      <c r="AM30" s="103">
        <v>0.34929430852984927</v>
      </c>
      <c r="AN30" s="103">
        <v>0.34704988651860458</v>
      </c>
      <c r="AO30" s="103">
        <v>0.34715328902136566</v>
      </c>
      <c r="AP30" s="103">
        <v>0.28225477537541699</v>
      </c>
      <c r="AQ30" s="103">
        <v>0.24034859362526528</v>
      </c>
      <c r="AR30" s="103">
        <v>0.25067828513817658</v>
      </c>
      <c r="AS30" s="103">
        <v>0.28611159218543464</v>
      </c>
      <c r="AT30" s="103">
        <v>0.31354698104413559</v>
      </c>
      <c r="AU30" s="103">
        <v>0.33016210048466083</v>
      </c>
      <c r="AV30" s="103">
        <v>0.36299462133165139</v>
      </c>
      <c r="AW30" s="103">
        <v>0.38360363925028257</v>
      </c>
      <c r="AX30" s="103">
        <v>0.38345388951993231</v>
      </c>
      <c r="AY30" s="103">
        <v>0.36602886205729129</v>
      </c>
      <c r="AZ30" s="103">
        <v>0.36867347007465423</v>
      </c>
      <c r="BA30" s="103">
        <v>0.37307824172007209</v>
      </c>
      <c r="BB30" s="103">
        <v>0.33120565999434737</v>
      </c>
      <c r="BC30" s="103">
        <v>0.26022360127556288</v>
      </c>
      <c r="BD30" s="103">
        <v>0.26564743934041363</v>
      </c>
      <c r="BE30" s="103">
        <v>0.28681979747568354</v>
      </c>
      <c r="BF30" s="103">
        <v>0.31274714654589308</v>
      </c>
      <c r="BG30" s="103">
        <v>0.35951008108526855</v>
      </c>
      <c r="BH30" s="103">
        <v>0.37791346488447897</v>
      </c>
      <c r="BI30" s="103">
        <v>0.39481917806562034</v>
      </c>
      <c r="BJ30" s="103">
        <v>0.38795887093624765</v>
      </c>
      <c r="BK30" s="103">
        <v>0.36987118855179157</v>
      </c>
      <c r="BL30" s="103">
        <v>0.37807417662487802</v>
      </c>
      <c r="BM30" s="103">
        <v>0.35933011903867085</v>
      </c>
      <c r="BN30" s="103">
        <v>0.30665215909148941</v>
      </c>
      <c r="BO30" s="103">
        <v>0.26747168145735883</v>
      </c>
      <c r="BP30" s="103">
        <v>0.27900824522017664</v>
      </c>
      <c r="BQ30" s="103">
        <v>0.29376206357175505</v>
      </c>
      <c r="BR30" s="103">
        <v>0.31448418630193692</v>
      </c>
      <c r="BS30" s="103">
        <v>0.34162541962102244</v>
      </c>
      <c r="BT30" s="103">
        <v>0.37003479112600207</v>
      </c>
      <c r="BU30" s="103">
        <v>0.38612726693989169</v>
      </c>
      <c r="BV30" s="103">
        <v>0.38376047391705342</v>
      </c>
      <c r="BW30" s="103">
        <v>0.37058278703226694</v>
      </c>
      <c r="BX30" s="103">
        <v>0.36602062455136175</v>
      </c>
      <c r="BY30" s="103">
        <v>0.3638511944790116</v>
      </c>
      <c r="BZ30" s="103">
        <v>0.32033064151191276</v>
      </c>
      <c r="CA30" s="103">
        <v>0.26103907091165041</v>
      </c>
      <c r="CB30" s="103">
        <v>0.26704851542733193</v>
      </c>
      <c r="CC30" s="103">
        <v>0.29208772603489946</v>
      </c>
      <c r="CD30" s="103">
        <v>0.31</v>
      </c>
      <c r="CE30" s="103">
        <v>0.33</v>
      </c>
      <c r="CF30" s="103">
        <v>0.35</v>
      </c>
      <c r="CG30" s="103">
        <v>0.36</v>
      </c>
      <c r="CH30" s="103">
        <v>0.36589158535812399</v>
      </c>
      <c r="CI30" s="103">
        <v>0.34604473240184502</v>
      </c>
      <c r="CJ30" s="103">
        <v>0.34188644577141802</v>
      </c>
      <c r="CK30" s="103">
        <v>0.32958962206971398</v>
      </c>
      <c r="CL30" s="103">
        <v>0.282686660440719</v>
      </c>
      <c r="CM30" s="103">
        <v>0.24723344718215301</v>
      </c>
      <c r="CN30" s="103">
        <v>0.26709263277458201</v>
      </c>
      <c r="CO30" s="103">
        <v>0.2792766577506654</v>
      </c>
      <c r="CP30" s="103">
        <v>0.29909212051651402</v>
      </c>
      <c r="CQ30" s="103">
        <v>0.32907265555405002</v>
      </c>
      <c r="CR30" s="103">
        <v>0.34567563759708198</v>
      </c>
      <c r="CS30" s="103">
        <v>0.35675548785358402</v>
      </c>
      <c r="CT30" s="103">
        <v>0.35475935240781997</v>
      </c>
      <c r="CU30" s="103">
        <v>0.34515019322156199</v>
      </c>
      <c r="CV30" s="103">
        <v>0.35195426226793902</v>
      </c>
      <c r="CW30" s="103">
        <v>0.33761053566320198</v>
      </c>
      <c r="CX30" s="103">
        <v>0.301603942149552</v>
      </c>
      <c r="CY30" s="103">
        <v>0.27595070414478201</v>
      </c>
      <c r="CZ30" s="103">
        <v>0.27817715120462999</v>
      </c>
      <c r="DA30" s="103">
        <v>0.29588475573073703</v>
      </c>
      <c r="DB30" s="103">
        <v>0.31162235502299901</v>
      </c>
      <c r="DC30" s="103">
        <v>0.35128792303315598</v>
      </c>
      <c r="DD30" s="103">
        <v>0.37340272378266098</v>
      </c>
      <c r="DE30" s="103">
        <v>0.39379275661937002</v>
      </c>
      <c r="DF30" s="103">
        <v>0.37297164404699801</v>
      </c>
      <c r="DG30" s="103">
        <v>0.36243237265607398</v>
      </c>
      <c r="DH30" s="103">
        <v>0.36776567156881501</v>
      </c>
      <c r="DI30" s="103">
        <v>0.37180997750498901</v>
      </c>
      <c r="DJ30" s="103">
        <v>0.346257116605166</v>
      </c>
      <c r="DK30" s="103">
        <v>0.29405305021341499</v>
      </c>
      <c r="DL30" s="103">
        <v>0.26351402222363901</v>
      </c>
      <c r="DM30" s="103">
        <v>0.29113943471869602</v>
      </c>
      <c r="DN30" s="103">
        <v>0.30571888178741602</v>
      </c>
      <c r="DO30" s="103">
        <v>0.33472536946598203</v>
      </c>
      <c r="DP30" s="103">
        <v>0.35304040916632401</v>
      </c>
      <c r="DQ30" s="103">
        <v>0.37152426805915401</v>
      </c>
      <c r="DR30" s="103">
        <v>0.36654248536080503</v>
      </c>
      <c r="DS30" s="103">
        <v>0.35073307761279499</v>
      </c>
      <c r="DT30" s="103">
        <v>0.35486227794344199</v>
      </c>
      <c r="DU30" s="103">
        <v>0.34649671505079399</v>
      </c>
      <c r="DV30" s="103">
        <v>0.31276622828142298</v>
      </c>
      <c r="DW30" s="103">
        <v>0.28202564900201199</v>
      </c>
      <c r="DX30" s="103">
        <v>0.29842978238637402</v>
      </c>
      <c r="DY30" s="103">
        <v>0.302959270407411</v>
      </c>
      <c r="DZ30" s="103">
        <v>0.32479483571531198</v>
      </c>
      <c r="EA30" s="103">
        <v>0.342143295661685</v>
      </c>
      <c r="EB30" s="103">
        <v>0.36355964106559602</v>
      </c>
      <c r="EC30" s="103">
        <v>0.385836934860039</v>
      </c>
      <c r="ED30" s="103">
        <v>0.37775625183726602</v>
      </c>
      <c r="EE30" s="103">
        <v>0.36456792513724801</v>
      </c>
      <c r="EF30" s="103">
        <v>0.36329214286665101</v>
      </c>
      <c r="EG30" s="103">
        <v>0.35047962739845601</v>
      </c>
      <c r="EH30" s="103">
        <v>0.31028982437677399</v>
      </c>
      <c r="EI30" s="103">
        <v>0.274186117160511</v>
      </c>
      <c r="EJ30" s="103">
        <v>0.27967517327118302</v>
      </c>
      <c r="EK30" s="103">
        <v>0.280157380248166</v>
      </c>
      <c r="EL30" s="103">
        <v>0.29930297194129102</v>
      </c>
      <c r="EM30" s="103">
        <v>0.32349919684311201</v>
      </c>
      <c r="EN30" s="103">
        <v>0.33527939541875501</v>
      </c>
      <c r="EO30" s="103">
        <v>0.358211014790424</v>
      </c>
      <c r="EP30" s="103">
        <v>0.36040780128857097</v>
      </c>
      <c r="EQ30" s="103">
        <v>0.354905149262843</v>
      </c>
      <c r="ER30" s="103">
        <v>0.35110759821825499</v>
      </c>
      <c r="ES30" s="103">
        <v>0.34264429989022199</v>
      </c>
      <c r="ET30" s="103">
        <v>0.31821326336058497</v>
      </c>
      <c r="EU30" s="103">
        <v>0.24883597846841901</v>
      </c>
      <c r="EV30" s="103">
        <v>0.26506122483119698</v>
      </c>
      <c r="EW30" s="103">
        <v>0.28787118621728502</v>
      </c>
      <c r="EX30" s="103">
        <v>0.28291149322509102</v>
      </c>
      <c r="EY30" s="103">
        <v>0.33709919187938903</v>
      </c>
      <c r="EZ30" s="103">
        <v>0.35743674595478903</v>
      </c>
      <c r="FA30" s="103">
        <v>0.37894042570038</v>
      </c>
      <c r="FB30" s="103">
        <v>0.36171003657097101</v>
      </c>
      <c r="FC30" s="103">
        <v>0.35257263938874384</v>
      </c>
      <c r="FD30" s="103">
        <v>0.35974088662913906</v>
      </c>
      <c r="FE30" s="103">
        <v>0.349253746849502</v>
      </c>
      <c r="FF30" s="103">
        <v>0.29437996786058801</v>
      </c>
      <c r="FG30" s="103">
        <v>0.25749291960331</v>
      </c>
      <c r="FH30" s="103">
        <v>0.28309669287582923</v>
      </c>
      <c r="FI30" s="103">
        <v>0.28822351062003398</v>
      </c>
      <c r="FJ30" s="103">
        <v>0.3144996323981189</v>
      </c>
      <c r="FK30" s="103">
        <v>0.34312633972576956</v>
      </c>
      <c r="FL30" s="103">
        <v>0.36091991844524551</v>
      </c>
      <c r="FM30" s="103">
        <v>0.37366445235901369</v>
      </c>
      <c r="FN30" s="103">
        <v>0.37110624230511069</v>
      </c>
      <c r="FO30" s="103">
        <v>0.35642866487062697</v>
      </c>
      <c r="FP30" s="103">
        <v>0.36521394448863648</v>
      </c>
      <c r="FQ30" s="103">
        <v>0.35919172359752594</v>
      </c>
      <c r="FR30" s="103">
        <v>0.33142185460472207</v>
      </c>
      <c r="FS30" s="103">
        <v>0.28286040974949528</v>
      </c>
      <c r="FT30" s="103">
        <v>0.28672567257040676</v>
      </c>
      <c r="FU30" s="103">
        <v>0.31091784636596931</v>
      </c>
      <c r="FV30" s="103">
        <v>0.32667073978959038</v>
      </c>
      <c r="FW30" s="103">
        <v>0.3430167030259782</v>
      </c>
      <c r="FX30" s="103">
        <v>0.35693972565799359</v>
      </c>
      <c r="FY30" s="103">
        <v>0.36530624835314518</v>
      </c>
      <c r="FZ30" s="103">
        <v>0.36112266593340703</v>
      </c>
      <c r="GA30" s="103">
        <v>0.34763903154058479</v>
      </c>
      <c r="GB30" s="103">
        <v>0.35134683778686698</v>
      </c>
      <c r="GC30" s="103">
        <v>0.33661050619248567</v>
      </c>
      <c r="GD30" s="103">
        <v>0.29929766584432888</v>
      </c>
      <c r="GE30" s="103">
        <v>0.2702280309764567</v>
      </c>
      <c r="GF30" s="103">
        <v>0.28227111150010314</v>
      </c>
      <c r="GG30" s="103">
        <v>0.29042759292470999</v>
      </c>
      <c r="GH30" s="103">
        <v>0.31380417584175008</v>
      </c>
      <c r="GI30" s="103">
        <v>0.3441159010654935</v>
      </c>
      <c r="GJ30" s="103">
        <v>0.36744191847646346</v>
      </c>
      <c r="GK30" s="103">
        <v>0.36357588576416006</v>
      </c>
      <c r="GL30" s="103">
        <v>0.35854313038265095</v>
      </c>
      <c r="GM30" s="103">
        <v>0.35200547581851238</v>
      </c>
      <c r="GN30" s="103">
        <v>0.3495848104816513</v>
      </c>
      <c r="GO30" s="103">
        <v>0.34198730606244998</v>
      </c>
      <c r="GP30" s="103">
        <v>0.29009796359883344</v>
      </c>
      <c r="GQ30" s="103">
        <v>0.26574636223347731</v>
      </c>
      <c r="GR30" s="103">
        <v>0.28015477483120793</v>
      </c>
      <c r="GS30" s="103">
        <v>0.29184664758707596</v>
      </c>
      <c r="GT30" s="103">
        <v>0.30921974083416881</v>
      </c>
      <c r="GU30" s="103">
        <v>0.33141570157642941</v>
      </c>
      <c r="GV30" s="103">
        <v>0.35154048531386023</v>
      </c>
      <c r="GW30" s="103">
        <v>0.36296650520970908</v>
      </c>
      <c r="GX30" s="103">
        <v>0.35298564947988542</v>
      </c>
      <c r="GY30" s="103">
        <v>0.34890722163511223</v>
      </c>
      <c r="GZ30" s="103">
        <v>0.34412913973728393</v>
      </c>
      <c r="HA30" s="103">
        <v>0.33213768549190381</v>
      </c>
      <c r="HB30" s="103">
        <v>0.30886572854311212</v>
      </c>
      <c r="HC30" s="103">
        <v>0.28298355397900449</v>
      </c>
      <c r="HD30" s="103">
        <v>0.27897003136037668</v>
      </c>
      <c r="HE30" s="103">
        <v>0.29412877277519961</v>
      </c>
      <c r="HF30" s="103">
        <v>0.31217373318035985</v>
      </c>
      <c r="HG30" s="103">
        <v>0.34616315223339666</v>
      </c>
      <c r="HH30" s="103">
        <v>0.34966317441301659</v>
      </c>
      <c r="HI30" s="103">
        <v>0.36158800947105807</v>
      </c>
      <c r="HJ30" s="103">
        <v>0.36441317102687626</v>
      </c>
      <c r="HK30" s="103">
        <v>0.34944279792509036</v>
      </c>
      <c r="HL30" s="103">
        <v>0.34923182883972848</v>
      </c>
      <c r="HM30" s="103">
        <v>0.33220680964337163</v>
      </c>
      <c r="HN30" s="103">
        <v>0.29461272121465826</v>
      </c>
      <c r="HO30" s="103">
        <v>0.25993112866356244</v>
      </c>
      <c r="HP30" s="103">
        <v>0.28215866622689989</v>
      </c>
      <c r="HQ30" s="103">
        <v>0.31648601994000669</v>
      </c>
      <c r="HR30" s="103">
        <v>0.32514735055587651</v>
      </c>
      <c r="HS30" s="103">
        <v>0.34595023287315135</v>
      </c>
      <c r="HT30" s="103">
        <v>0.36031620827907351</v>
      </c>
      <c r="HU30" s="103">
        <v>0.35788165188787063</v>
      </c>
      <c r="HV30" s="103">
        <v>0.36626190747272119</v>
      </c>
      <c r="HW30" s="103">
        <v>0.34327242262096302</v>
      </c>
      <c r="HX30" s="103">
        <v>0.34930933592733676</v>
      </c>
      <c r="HY30" s="103">
        <v>0.34700975171210463</v>
      </c>
      <c r="HZ30" s="103">
        <v>0.31772612102950581</v>
      </c>
      <c r="IA30" s="103">
        <v>0.28211859332054179</v>
      </c>
      <c r="IB30" s="103">
        <v>0.28957876986669384</v>
      </c>
      <c r="IC30" s="103">
        <v>0.30756103185781486</v>
      </c>
      <c r="ID30" s="103">
        <v>0.32023995908377773</v>
      </c>
      <c r="IE30" s="103">
        <v>0.33957734577226323</v>
      </c>
      <c r="IF30" s="103">
        <v>0.37671098481242193</v>
      </c>
    </row>
    <row r="31" spans="2:240" s="83" customFormat="1" ht="15" customHeight="1">
      <c r="B31" s="110" t="s">
        <v>15</v>
      </c>
      <c r="C31" s="100" t="s">
        <v>103</v>
      </c>
      <c r="D31" s="100"/>
      <c r="E31" s="110">
        <v>30.307885326890865</v>
      </c>
      <c r="F31" s="110">
        <v>26.593357233992009</v>
      </c>
      <c r="G31" s="110">
        <v>20.887045455562486</v>
      </c>
      <c r="H31" s="110">
        <v>20.627281221246129</v>
      </c>
      <c r="I31" s="110">
        <v>20.791484861578226</v>
      </c>
      <c r="J31" s="110">
        <v>21.646302602793043</v>
      </c>
      <c r="K31" s="110">
        <v>22.936692592993634</v>
      </c>
      <c r="L31" s="110">
        <v>28.041107554306354</v>
      </c>
      <c r="M31" s="110">
        <v>30.586145499001251</v>
      </c>
      <c r="N31" s="110">
        <v>32.862486161074592</v>
      </c>
      <c r="O31" s="110">
        <v>33.56619398158189</v>
      </c>
      <c r="P31" s="110">
        <v>31.20363078719204</v>
      </c>
      <c r="Q31" s="110">
        <v>34.094949030122265</v>
      </c>
      <c r="R31" s="110">
        <v>28.993208756662689</v>
      </c>
      <c r="S31" s="110">
        <v>23.948844658246632</v>
      </c>
      <c r="T31" s="110">
        <v>23.483590843384725</v>
      </c>
      <c r="U31" s="110">
        <v>22.612115917250375</v>
      </c>
      <c r="V31" s="110">
        <v>24.914956438636022</v>
      </c>
      <c r="W31" s="110">
        <v>25.333314157368843</v>
      </c>
      <c r="X31" s="110">
        <v>30.530632836478098</v>
      </c>
      <c r="Y31" s="110">
        <v>32.167847069783903</v>
      </c>
      <c r="Z31" s="110">
        <v>34.709381832462725</v>
      </c>
      <c r="AA31" s="110">
        <v>34.880063214758508</v>
      </c>
      <c r="AB31" s="110">
        <v>32.217335641502153</v>
      </c>
      <c r="AC31" s="110">
        <v>36.44806987190664</v>
      </c>
      <c r="AD31" s="110">
        <v>31.527705988883973</v>
      </c>
      <c r="AE31" s="110">
        <v>25.832067086067035</v>
      </c>
      <c r="AF31" s="110">
        <v>23.775964339827276</v>
      </c>
      <c r="AG31" s="110">
        <v>25.191821728983232</v>
      </c>
      <c r="AH31" s="110">
        <v>27.55993761152229</v>
      </c>
      <c r="AI31" s="110">
        <v>28.501025642747077</v>
      </c>
      <c r="AJ31" s="110">
        <v>32.76225450366352</v>
      </c>
      <c r="AK31" s="110">
        <v>35.926402436951058</v>
      </c>
      <c r="AL31" s="110">
        <v>36.578564236121892</v>
      </c>
      <c r="AM31" s="110">
        <v>37.968983888626099</v>
      </c>
      <c r="AN31" s="110">
        <v>35.777543235371134</v>
      </c>
      <c r="AO31" s="110">
        <v>37.624084652451906</v>
      </c>
      <c r="AP31" s="110">
        <v>30.9675165106962</v>
      </c>
      <c r="AQ31" s="110">
        <v>26.653899697561869</v>
      </c>
      <c r="AR31" s="110">
        <v>24.900196781782345</v>
      </c>
      <c r="AS31" s="110">
        <v>28.334680049961602</v>
      </c>
      <c r="AT31" s="110">
        <v>30.067060319011006</v>
      </c>
      <c r="AU31" s="110">
        <v>29.707669857016022</v>
      </c>
      <c r="AV31" s="110">
        <v>34.346094639806381</v>
      </c>
      <c r="AW31" s="110">
        <v>37.558470961908817</v>
      </c>
      <c r="AX31" s="110">
        <v>39.205156638303023</v>
      </c>
      <c r="AY31" s="110">
        <v>39.024517048250495</v>
      </c>
      <c r="AZ31" s="110">
        <v>38.173772715918624</v>
      </c>
      <c r="BA31" s="110">
        <v>43.248827505846435</v>
      </c>
      <c r="BB31" s="110">
        <v>37.060768692048043</v>
      </c>
      <c r="BC31" s="110">
        <v>29.915464443946952</v>
      </c>
      <c r="BD31" s="110">
        <v>27.126291495902663</v>
      </c>
      <c r="BE31" s="110">
        <v>29.338101785409727</v>
      </c>
      <c r="BF31" s="110">
        <v>30.895937425794575</v>
      </c>
      <c r="BG31" s="110">
        <v>34.095287104396078</v>
      </c>
      <c r="BH31" s="110">
        <v>37.319973204862627</v>
      </c>
      <c r="BI31" s="110">
        <v>40.088285338407182</v>
      </c>
      <c r="BJ31" s="110">
        <v>40.719490840850092</v>
      </c>
      <c r="BK31" s="110">
        <v>40.973615568752088</v>
      </c>
      <c r="BL31" s="110">
        <v>37.550399236511765</v>
      </c>
      <c r="BM31" s="110">
        <v>41.456928557765728</v>
      </c>
      <c r="BN31" s="110">
        <v>35.491016908238329</v>
      </c>
      <c r="BO31" s="110">
        <v>32.019873309462035</v>
      </c>
      <c r="BP31" s="110">
        <v>31.601556189970118</v>
      </c>
      <c r="BQ31" s="110">
        <v>32.776391788482663</v>
      </c>
      <c r="BR31" s="110">
        <v>33.839782000927443</v>
      </c>
      <c r="BS31" s="110">
        <v>35.035832559095844</v>
      </c>
      <c r="BT31" s="110">
        <v>39.860070077852271</v>
      </c>
      <c r="BU31" s="110">
        <v>41.093050295656376</v>
      </c>
      <c r="BV31" s="110">
        <v>43.721399705867029</v>
      </c>
      <c r="BW31" s="110">
        <v>40.643372056144962</v>
      </c>
      <c r="BX31" s="110">
        <v>38.447176524571013</v>
      </c>
      <c r="BY31" s="110">
        <v>43.913988469272937</v>
      </c>
      <c r="BZ31" s="110">
        <v>38.222156141702584</v>
      </c>
      <c r="CA31" s="110">
        <v>33.273011337871282</v>
      </c>
      <c r="CB31" s="110">
        <v>31.643585448171578</v>
      </c>
      <c r="CC31" s="110">
        <v>32.911247246758229</v>
      </c>
      <c r="CD31" s="110">
        <v>33.273000000000003</v>
      </c>
      <c r="CE31" s="110">
        <v>36.389000000000003</v>
      </c>
      <c r="CF31" s="110">
        <v>39.976999999999997</v>
      </c>
      <c r="CG31" s="110">
        <v>40.514000000000003</v>
      </c>
      <c r="CH31" s="110">
        <v>42.796491858004202</v>
      </c>
      <c r="CI31" s="110">
        <v>42.393977417824303</v>
      </c>
      <c r="CJ31" s="110">
        <v>37.747125364611698</v>
      </c>
      <c r="CK31" s="110">
        <v>40.497825405934499</v>
      </c>
      <c r="CL31" s="110">
        <v>35.3863468375257</v>
      </c>
      <c r="CM31" s="110">
        <v>31.238425857615901</v>
      </c>
      <c r="CN31" s="110">
        <v>32.1025895329349</v>
      </c>
      <c r="CO31" s="110">
        <v>33.235672511837699</v>
      </c>
      <c r="CP31" s="110">
        <v>33.712734814347897</v>
      </c>
      <c r="CQ31" s="110">
        <v>35.264374272708601</v>
      </c>
      <c r="CR31" s="110">
        <v>39.525260942416999</v>
      </c>
      <c r="CS31" s="110">
        <v>39.729564832918598</v>
      </c>
      <c r="CT31" s="110">
        <v>43.898824609993</v>
      </c>
      <c r="CU31" s="110">
        <v>43.931969686298601</v>
      </c>
      <c r="CV31" s="110">
        <v>41.905933069744798</v>
      </c>
      <c r="CW31" s="110">
        <v>45.015071009927297</v>
      </c>
      <c r="CX31" s="110">
        <v>37.640244991016701</v>
      </c>
      <c r="CY31" s="110">
        <v>35.627130714329802</v>
      </c>
      <c r="CZ31" s="110">
        <v>32.275963429654603</v>
      </c>
      <c r="DA31" s="110">
        <v>30.963091101147899</v>
      </c>
      <c r="DB31" s="110">
        <v>33.218769010744602</v>
      </c>
      <c r="DC31" s="110">
        <v>36.134565035291303</v>
      </c>
      <c r="DD31" s="110">
        <v>38.556728672460103</v>
      </c>
      <c r="DE31" s="110">
        <v>41.302198108376501</v>
      </c>
      <c r="DF31" s="110">
        <v>42.537067830562599</v>
      </c>
      <c r="DG31" s="110">
        <v>42.211871558912797</v>
      </c>
      <c r="DH31" s="110">
        <v>40.780820864319502</v>
      </c>
      <c r="DI31" s="110">
        <v>45.313018159272097</v>
      </c>
      <c r="DJ31" s="110">
        <v>41.453639683973002</v>
      </c>
      <c r="DK31" s="110">
        <v>37.831940569691099</v>
      </c>
      <c r="DL31" s="110">
        <v>32.343983585184297</v>
      </c>
      <c r="DM31" s="110">
        <v>33.400108211721701</v>
      </c>
      <c r="DN31" s="110">
        <v>35.792593318439799</v>
      </c>
      <c r="DO31" s="110">
        <v>38.339491636543499</v>
      </c>
      <c r="DP31" s="110">
        <v>41.490323090371298</v>
      </c>
      <c r="DQ31" s="110">
        <v>42.948671385220102</v>
      </c>
      <c r="DR31" s="110">
        <v>47.241277486386899</v>
      </c>
      <c r="DS31" s="110">
        <v>47.054740009658303</v>
      </c>
      <c r="DT31" s="110">
        <v>44.403236216968999</v>
      </c>
      <c r="DU31" s="110">
        <v>49.250082786423803</v>
      </c>
      <c r="DV31" s="110">
        <v>42.990708086649597</v>
      </c>
      <c r="DW31" s="110">
        <v>39.816530952230103</v>
      </c>
      <c r="DX31" s="110">
        <v>38.454021607634203</v>
      </c>
      <c r="DY31" s="110">
        <v>38.855282045813198</v>
      </c>
      <c r="DZ31" s="110">
        <v>39.373482615153002</v>
      </c>
      <c r="EA31" s="110">
        <v>39.361903214953998</v>
      </c>
      <c r="EB31" s="110">
        <v>44.574310019695602</v>
      </c>
      <c r="EC31" s="110">
        <v>46.122113009404899</v>
      </c>
      <c r="ED31" s="110">
        <v>49.0314615058656</v>
      </c>
      <c r="EE31" s="110">
        <v>50.125357506638899</v>
      </c>
      <c r="EF31" s="110">
        <v>44.743228830486899</v>
      </c>
      <c r="EG31" s="110">
        <v>49.727547388007203</v>
      </c>
      <c r="EH31" s="110">
        <v>42.990139154287498</v>
      </c>
      <c r="EI31" s="110">
        <v>39.621649351156499</v>
      </c>
      <c r="EJ31" s="110">
        <v>38.544670207477701</v>
      </c>
      <c r="EK31" s="110">
        <v>36.704754601623897</v>
      </c>
      <c r="EL31" s="110">
        <v>38.834604463297801</v>
      </c>
      <c r="EM31" s="110">
        <v>39.144441238925999</v>
      </c>
      <c r="EN31" s="110">
        <v>41.656898987873703</v>
      </c>
      <c r="EO31" s="110">
        <v>46.537463989257802</v>
      </c>
      <c r="EP31" s="110">
        <v>50.916616948551997</v>
      </c>
      <c r="EQ31" s="110">
        <v>52.153917492964297</v>
      </c>
      <c r="ER31" s="110">
        <v>48.629172189147397</v>
      </c>
      <c r="ES31" s="110">
        <v>52.649114126035002</v>
      </c>
      <c r="ET31" s="110">
        <v>46.8619632701485</v>
      </c>
      <c r="EU31" s="110">
        <v>37.084615164720901</v>
      </c>
      <c r="EV31" s="110">
        <v>35.6687509611751</v>
      </c>
      <c r="EW31" s="110">
        <v>39.0294005634371</v>
      </c>
      <c r="EX31" s="110">
        <v>34.875013247985699</v>
      </c>
      <c r="EY31" s="110">
        <v>43.4002294705544</v>
      </c>
      <c r="EZ31" s="110">
        <v>44.677588294534097</v>
      </c>
      <c r="FA31" s="110">
        <v>47.410263093658102</v>
      </c>
      <c r="FB31" s="110">
        <v>51.061364076506898</v>
      </c>
      <c r="FC31" s="110">
        <v>54.262200728956472</v>
      </c>
      <c r="FD31" s="110">
        <v>49.086609338831018</v>
      </c>
      <c r="FE31" s="110">
        <v>55.132433026290101</v>
      </c>
      <c r="FF31" s="110">
        <v>45.621605483940399</v>
      </c>
      <c r="FG31" s="110">
        <v>39.405444024248823</v>
      </c>
      <c r="FH31" s="110">
        <v>39.600350764489946</v>
      </c>
      <c r="FI31" s="110">
        <v>38.346809250283911</v>
      </c>
      <c r="FJ31" s="110">
        <v>41.548681932004541</v>
      </c>
      <c r="FK31" s="110">
        <v>44.152657086508611</v>
      </c>
      <c r="FL31" s="110">
        <v>49.248193151702289</v>
      </c>
      <c r="FM31" s="110">
        <v>52.258310043135062</v>
      </c>
      <c r="FN31" s="110">
        <v>55.378794340416789</v>
      </c>
      <c r="FO31" s="110">
        <v>52.142188999833181</v>
      </c>
      <c r="FP31" s="110">
        <v>50.76447173664647</v>
      </c>
      <c r="FQ31" s="110">
        <v>57.025410293036423</v>
      </c>
      <c r="FR31" s="110">
        <v>52.440625597515378</v>
      </c>
      <c r="FS31" s="110">
        <v>45.089439361165255</v>
      </c>
      <c r="FT31" s="110">
        <v>41.127750838138013</v>
      </c>
      <c r="FU31" s="110">
        <v>42.664697647094727</v>
      </c>
      <c r="FV31" s="110">
        <v>43.614180515415939</v>
      </c>
      <c r="FW31" s="110">
        <v>44.979462715215561</v>
      </c>
      <c r="FX31" s="110">
        <v>49.595326821385967</v>
      </c>
      <c r="FY31" s="110">
        <v>50.828721734712708</v>
      </c>
      <c r="FZ31" s="110">
        <v>55.436250787228346</v>
      </c>
      <c r="GA31" s="110">
        <v>56.598115348408363</v>
      </c>
      <c r="GB31" s="110">
        <v>52.635522871785817</v>
      </c>
      <c r="GC31" s="110">
        <v>53.784847099792778</v>
      </c>
      <c r="GD31" s="110">
        <v>46.211091724707153</v>
      </c>
      <c r="GE31" s="110">
        <v>42.877085215139594</v>
      </c>
      <c r="GF31" s="110">
        <v>40.699186846023089</v>
      </c>
      <c r="GG31" s="110">
        <v>41.773479360261099</v>
      </c>
      <c r="GH31" s="110">
        <v>42.872545514476897</v>
      </c>
      <c r="GI31" s="110">
        <v>45.957382113138834</v>
      </c>
      <c r="GJ31" s="110">
        <v>53.572436088840711</v>
      </c>
      <c r="GK31" s="110">
        <v>51.761012638034536</v>
      </c>
      <c r="GL31" s="110">
        <v>55.154297203853211</v>
      </c>
      <c r="GM31" s="110">
        <v>58.003561988341069</v>
      </c>
      <c r="GN31" s="110">
        <v>55.770075633263716</v>
      </c>
      <c r="GO31" s="110">
        <v>55.294386930190598</v>
      </c>
      <c r="GP31" s="110">
        <v>45.171551123032202</v>
      </c>
      <c r="GQ31" s="110">
        <v>41.682709085709838</v>
      </c>
      <c r="GR31" s="110">
        <v>40.082051527972268</v>
      </c>
      <c r="GS31" s="110">
        <v>42.362619066485472</v>
      </c>
      <c r="GT31" s="110">
        <v>41.781724530037003</v>
      </c>
      <c r="GU31" s="110">
        <v>44.592209227231081</v>
      </c>
      <c r="GV31" s="110">
        <v>50.03699499943535</v>
      </c>
      <c r="GW31" s="110">
        <v>53.14030390424827</v>
      </c>
      <c r="GX31" s="110">
        <v>55.974655243066643</v>
      </c>
      <c r="GY31" s="110">
        <v>56.764158587301928</v>
      </c>
      <c r="GZ31" s="110">
        <v>51.648323692215811</v>
      </c>
      <c r="HA31" s="110">
        <v>54.790134373531544</v>
      </c>
      <c r="HB31" s="110">
        <v>49.840307423238002</v>
      </c>
      <c r="HC31" s="110">
        <v>47.950200049536569</v>
      </c>
      <c r="HD31" s="110">
        <v>42.778964684991273</v>
      </c>
      <c r="HE31" s="110">
        <v>43.463577833004344</v>
      </c>
      <c r="HF31" s="110">
        <v>43.151765502529379</v>
      </c>
      <c r="HG31" s="110">
        <v>47.091242856372986</v>
      </c>
      <c r="HH31" s="110">
        <v>49.281407535455791</v>
      </c>
      <c r="HI31" s="110">
        <v>52.350835591931883</v>
      </c>
      <c r="HJ31" s="110">
        <v>55.333670585295735</v>
      </c>
      <c r="HK31" s="110">
        <v>56.837012628965738</v>
      </c>
      <c r="HL31" s="110">
        <v>51.039476303827193</v>
      </c>
      <c r="HM31" s="110">
        <v>54.190190073469992</v>
      </c>
      <c r="HN31" s="110">
        <v>46.827128485270912</v>
      </c>
      <c r="HO31" s="110">
        <v>40.65850568589547</v>
      </c>
      <c r="HP31" s="110">
        <v>40.063276774494362</v>
      </c>
      <c r="HQ31" s="110">
        <v>44.317762783105422</v>
      </c>
      <c r="HR31" s="110">
        <v>44.647409740421509</v>
      </c>
      <c r="HS31" s="110">
        <v>46.904157895790902</v>
      </c>
      <c r="HT31" s="110">
        <v>51.800478479136594</v>
      </c>
      <c r="HU31" s="110">
        <v>54.156852780956115</v>
      </c>
      <c r="HV31" s="110">
        <v>58.79998566229132</v>
      </c>
      <c r="HW31" s="110">
        <v>58.02341998100281</v>
      </c>
      <c r="HX31" s="110">
        <v>53.423111089070638</v>
      </c>
      <c r="HY31" s="110">
        <v>58.142812581438768</v>
      </c>
      <c r="HZ31" s="110">
        <v>51.162794703867895</v>
      </c>
      <c r="IA31" s="110">
        <v>46.66082768851313</v>
      </c>
      <c r="IB31" s="110">
        <v>43.894370620591303</v>
      </c>
      <c r="IC31" s="110">
        <v>44.80794938059821</v>
      </c>
      <c r="ID31" s="110">
        <v>44.35983457284815</v>
      </c>
      <c r="IE31" s="110">
        <v>45.356882775476734</v>
      </c>
      <c r="IF31" s="110">
        <v>54.991446055183118</v>
      </c>
    </row>
    <row r="32" spans="2:240" s="83" customFormat="1" ht="15" customHeight="1">
      <c r="B32" s="98" t="s">
        <v>17</v>
      </c>
      <c r="C32" s="97" t="s">
        <v>104</v>
      </c>
      <c r="D32" s="97"/>
      <c r="E32" s="98">
        <v>132.43084022327318</v>
      </c>
      <c r="F32" s="98">
        <v>130.84160366356818</v>
      </c>
      <c r="G32" s="98">
        <v>144.2838910436559</v>
      </c>
      <c r="H32" s="98">
        <v>132.88327580510696</v>
      </c>
      <c r="I32" s="98">
        <v>132.58237415661657</v>
      </c>
      <c r="J32" s="98">
        <v>130.34021498888038</v>
      </c>
      <c r="K32" s="98">
        <v>126.35237429294637</v>
      </c>
      <c r="L32" s="98">
        <v>125.20328328517709</v>
      </c>
      <c r="M32" s="98">
        <v>124.1342389477945</v>
      </c>
      <c r="N32" s="98">
        <v>125.73033822663437</v>
      </c>
      <c r="O32" s="98">
        <v>124.96627974459355</v>
      </c>
      <c r="P32" s="98">
        <v>125.86706805343709</v>
      </c>
      <c r="Q32" s="98">
        <v>127.14082743452404</v>
      </c>
      <c r="R32" s="98">
        <v>125.30603193590829</v>
      </c>
      <c r="S32" s="98">
        <v>123.93737266646174</v>
      </c>
      <c r="T32" s="98">
        <v>123.76517982485025</v>
      </c>
      <c r="U32" s="98">
        <v>123.67971028637595</v>
      </c>
      <c r="V32" s="98">
        <v>123.94677556409765</v>
      </c>
      <c r="W32" s="98">
        <v>123.45956141158918</v>
      </c>
      <c r="X32" s="98">
        <v>123.57892855531297</v>
      </c>
      <c r="Y32" s="98">
        <v>126.95717505714735</v>
      </c>
      <c r="Z32" s="98">
        <v>126.59878479542259</v>
      </c>
      <c r="AA32" s="98">
        <v>125.5405766652694</v>
      </c>
      <c r="AB32" s="98">
        <v>126.59947639233538</v>
      </c>
      <c r="AC32" s="98">
        <v>126.79237729013097</v>
      </c>
      <c r="AD32" s="98">
        <v>128.25734631075639</v>
      </c>
      <c r="AE32" s="98">
        <v>127.60731683923264</v>
      </c>
      <c r="AF32" s="98">
        <v>126.81668345513343</v>
      </c>
      <c r="AG32" s="98">
        <v>126.93103539070047</v>
      </c>
      <c r="AH32" s="98">
        <v>127.34385786073246</v>
      </c>
      <c r="AI32" s="98">
        <v>126.91479156970149</v>
      </c>
      <c r="AJ32" s="98">
        <v>130.45875879701674</v>
      </c>
      <c r="AK32" s="98">
        <v>131.77505956227964</v>
      </c>
      <c r="AL32" s="98">
        <v>132.53995884463208</v>
      </c>
      <c r="AM32" s="98">
        <v>133.51587244209151</v>
      </c>
      <c r="AN32" s="98">
        <v>133.58547697573542</v>
      </c>
      <c r="AO32" s="98">
        <v>133.86250991165744</v>
      </c>
      <c r="AP32" s="98">
        <v>136.51345416502386</v>
      </c>
      <c r="AQ32" s="98">
        <v>139.02808645070877</v>
      </c>
      <c r="AR32" s="98">
        <v>141.2132255240204</v>
      </c>
      <c r="AS32" s="98">
        <v>140.47186104134877</v>
      </c>
      <c r="AT32" s="98">
        <v>144.00783421721118</v>
      </c>
      <c r="AU32" s="98">
        <v>152.22924823955026</v>
      </c>
      <c r="AV32" s="98">
        <v>158.52995503057485</v>
      </c>
      <c r="AW32" s="98">
        <v>160.52407493524987</v>
      </c>
      <c r="AX32" s="98">
        <v>164.05090214458599</v>
      </c>
      <c r="AY32" s="98">
        <v>168.00406201798242</v>
      </c>
      <c r="AZ32" s="98">
        <v>169.28576251473527</v>
      </c>
      <c r="BA32" s="98">
        <v>169.96213133316377</v>
      </c>
      <c r="BB32" s="98">
        <v>174.56805547555084</v>
      </c>
      <c r="BC32" s="98">
        <v>188.0385338716531</v>
      </c>
      <c r="BD32" s="98">
        <v>193.57849742544124</v>
      </c>
      <c r="BE32" s="98">
        <v>197.34775880560881</v>
      </c>
      <c r="BF32" s="98">
        <v>197.54581659965723</v>
      </c>
      <c r="BG32" s="98">
        <v>195.43256305045486</v>
      </c>
      <c r="BH32" s="98">
        <v>191.68746242019921</v>
      </c>
      <c r="BI32" s="98">
        <v>189.38326294688528</v>
      </c>
      <c r="BJ32" s="98">
        <v>189.87404956224074</v>
      </c>
      <c r="BK32" s="98">
        <v>188.47484256769971</v>
      </c>
      <c r="BL32" s="98">
        <v>189.96394587155629</v>
      </c>
      <c r="BM32" s="98">
        <v>191.07235672327684</v>
      </c>
      <c r="BN32" s="98">
        <v>188.24384809391307</v>
      </c>
      <c r="BO32" s="98">
        <v>184.91085853503307</v>
      </c>
      <c r="BP32" s="98">
        <v>182.51397697379426</v>
      </c>
      <c r="BQ32" s="98">
        <v>181.16168446846854</v>
      </c>
      <c r="BR32" s="98">
        <v>181.49130339213207</v>
      </c>
      <c r="BS32" s="98">
        <v>178.12382538032833</v>
      </c>
      <c r="BT32" s="98">
        <v>175.8808936432948</v>
      </c>
      <c r="BU32" s="98">
        <v>179.60656614352263</v>
      </c>
      <c r="BV32" s="98">
        <v>181.87899220021316</v>
      </c>
      <c r="BW32" s="98">
        <v>183.851402891346</v>
      </c>
      <c r="BX32" s="98">
        <v>184.19236170157086</v>
      </c>
      <c r="BY32" s="98">
        <v>183.71370155380893</v>
      </c>
      <c r="BZ32" s="98">
        <v>184.59444499352466</v>
      </c>
      <c r="CA32" s="98">
        <v>176.02437557429866</v>
      </c>
      <c r="CB32" s="98">
        <v>176.46866114869584</v>
      </c>
      <c r="CC32" s="98">
        <v>176.61919190463522</v>
      </c>
      <c r="CD32" s="98">
        <v>181</v>
      </c>
      <c r="CE32" s="98">
        <v>189</v>
      </c>
      <c r="CF32" s="98">
        <v>195</v>
      </c>
      <c r="CG32" s="98">
        <v>200</v>
      </c>
      <c r="CH32" s="98">
        <v>203.643232626995</v>
      </c>
      <c r="CI32" s="98">
        <v>209.06062973984999</v>
      </c>
      <c r="CJ32" s="98">
        <v>212.86251898870199</v>
      </c>
      <c r="CK32" s="98">
        <v>216.64623602205901</v>
      </c>
      <c r="CL32" s="98">
        <v>215.53092538364999</v>
      </c>
      <c r="CM32" s="98">
        <v>222.27981914914301</v>
      </c>
      <c r="CN32" s="98">
        <v>220.45731380896299</v>
      </c>
      <c r="CO32" s="98">
        <v>223.85198584333577</v>
      </c>
      <c r="CP32" s="98">
        <v>224.23487154356201</v>
      </c>
      <c r="CQ32" s="98">
        <v>223.309032582789</v>
      </c>
      <c r="CR32" s="98">
        <v>221.51722215307899</v>
      </c>
      <c r="CS32" s="98">
        <v>224.834665566556</v>
      </c>
      <c r="CT32" s="98">
        <v>222.21099887359</v>
      </c>
      <c r="CU32" s="98">
        <v>221.340696836332</v>
      </c>
      <c r="CV32" s="98">
        <v>223.72789935912201</v>
      </c>
      <c r="CW32" s="98">
        <v>225.05583143079701</v>
      </c>
      <c r="CX32" s="98">
        <v>227.84806224349299</v>
      </c>
      <c r="CY32" s="98">
        <v>223.72827177318999</v>
      </c>
      <c r="CZ32" s="98">
        <v>225.701824626166</v>
      </c>
      <c r="DA32" s="98">
        <v>229.41037164296199</v>
      </c>
      <c r="DB32" s="98">
        <v>234.03367194812901</v>
      </c>
      <c r="DC32" s="98">
        <v>241.48853621051401</v>
      </c>
      <c r="DD32" s="98">
        <v>246.73170361989401</v>
      </c>
      <c r="DE32" s="98">
        <v>253.61317422255399</v>
      </c>
      <c r="DF32" s="98">
        <v>257.02716441132497</v>
      </c>
      <c r="DG32" s="98">
        <v>258.63901051215799</v>
      </c>
      <c r="DH32" s="98">
        <v>263.68563745530702</v>
      </c>
      <c r="DI32" s="98">
        <v>262.02347197194302</v>
      </c>
      <c r="DJ32" s="98">
        <v>263.095898427809</v>
      </c>
      <c r="DK32" s="98">
        <v>257.81399203915998</v>
      </c>
      <c r="DL32" s="98">
        <v>258.21102867603901</v>
      </c>
      <c r="DM32" s="98">
        <v>258.71446509168601</v>
      </c>
      <c r="DN32" s="98">
        <v>256.04095846396802</v>
      </c>
      <c r="DO32" s="98">
        <v>250.399048895672</v>
      </c>
      <c r="DP32" s="98">
        <v>246.333496009253</v>
      </c>
      <c r="DQ32" s="98">
        <v>246.723708788832</v>
      </c>
      <c r="DR32" s="98">
        <v>246.92922756375199</v>
      </c>
      <c r="DS32" s="98">
        <v>246.95499021793501</v>
      </c>
      <c r="DT32" s="98">
        <v>247.552838760447</v>
      </c>
      <c r="DU32" s="98">
        <v>248.47985847915299</v>
      </c>
      <c r="DV32" s="98">
        <v>244.91843764574901</v>
      </c>
      <c r="DW32" s="98">
        <v>241.04087204288101</v>
      </c>
      <c r="DX32" s="98">
        <v>241.90747665702099</v>
      </c>
      <c r="DY32" s="98">
        <v>238.04271784662001</v>
      </c>
      <c r="DZ32" s="98">
        <v>233.89585291910299</v>
      </c>
      <c r="EA32" s="98">
        <v>227.487736355007</v>
      </c>
      <c r="EB32" s="98">
        <v>223.82884329171199</v>
      </c>
      <c r="EC32" s="98">
        <v>223.053826136699</v>
      </c>
      <c r="ED32" s="98">
        <v>226.04858195103699</v>
      </c>
      <c r="EE32" s="98">
        <v>223.70363061618801</v>
      </c>
      <c r="EF32" s="98">
        <v>226.35402920903101</v>
      </c>
      <c r="EG32" s="98">
        <v>225.625346893097</v>
      </c>
      <c r="EH32" s="98">
        <v>223.05798651729</v>
      </c>
      <c r="EI32" s="98">
        <v>212.03582413002201</v>
      </c>
      <c r="EJ32" s="98">
        <v>210.885278636778</v>
      </c>
      <c r="EK32" s="98">
        <v>208.32369534227399</v>
      </c>
      <c r="EL32" s="98">
        <v>211.45750019710701</v>
      </c>
      <c r="EM32" s="98">
        <v>205.13607486328399</v>
      </c>
      <c r="EN32" s="98">
        <v>205.54332123724501</v>
      </c>
      <c r="EO32" s="98">
        <v>203.24356918510401</v>
      </c>
      <c r="EP32" s="98">
        <v>203.04182316146901</v>
      </c>
      <c r="EQ32" s="98">
        <v>202.45683759206401</v>
      </c>
      <c r="ER32" s="98">
        <v>202.662509461518</v>
      </c>
      <c r="ES32" s="98">
        <v>201.403909370668</v>
      </c>
      <c r="ET32" s="98">
        <v>198.71438395268299</v>
      </c>
      <c r="EU32" s="98">
        <v>192.85938465052101</v>
      </c>
      <c r="EV32" s="98">
        <v>189.544042516324</v>
      </c>
      <c r="EW32" s="98">
        <v>191.807454478659</v>
      </c>
      <c r="EX32" s="98">
        <v>194.218003180599</v>
      </c>
      <c r="EY32" s="98">
        <v>195.81670966814099</v>
      </c>
      <c r="EZ32" s="98">
        <v>198.658147665928</v>
      </c>
      <c r="FA32" s="98">
        <v>204.34143603759401</v>
      </c>
      <c r="FB32" s="98">
        <v>207.36234580405099</v>
      </c>
      <c r="FC32" s="98">
        <v>208.57813701081466</v>
      </c>
      <c r="FD32" s="98">
        <v>213.93308007503904</v>
      </c>
      <c r="FE32" s="98">
        <v>212.25605861381399</v>
      </c>
      <c r="FF32" s="98">
        <v>209.62716589079901</v>
      </c>
      <c r="FG32" s="98">
        <v>207.67745106830412</v>
      </c>
      <c r="FH32" s="98">
        <v>213.46269019503006</v>
      </c>
      <c r="FI32" s="98">
        <v>212.01570799243501</v>
      </c>
      <c r="FJ32" s="98">
        <v>213.90803775351844</v>
      </c>
      <c r="FK32" s="98">
        <v>213.01516813888634</v>
      </c>
      <c r="FL32" s="98">
        <v>214.1671878104579</v>
      </c>
      <c r="FM32" s="98">
        <v>214.71359143868304</v>
      </c>
      <c r="FN32" s="98">
        <v>219.16195642510678</v>
      </c>
      <c r="FO32" s="98">
        <v>217.04775341726594</v>
      </c>
      <c r="FP32" s="98">
        <v>219.33900798051579</v>
      </c>
      <c r="FQ32" s="98">
        <v>221.70006695907199</v>
      </c>
      <c r="FR32" s="98">
        <v>222.20958209934551</v>
      </c>
      <c r="FS32" s="98">
        <v>225.85754749528618</v>
      </c>
      <c r="FT32" s="98">
        <v>226.76794446594951</v>
      </c>
      <c r="FU32" s="98">
        <v>227.11904298957248</v>
      </c>
      <c r="FV32" s="98">
        <v>231.91930826129862</v>
      </c>
      <c r="FW32" s="98">
        <v>233.63552486190741</v>
      </c>
      <c r="FX32" s="98">
        <v>238.8075001062146</v>
      </c>
      <c r="FY32" s="98">
        <v>242.33145553103171</v>
      </c>
      <c r="FZ32" s="98">
        <v>243.76122914797179</v>
      </c>
      <c r="GA32" s="98">
        <v>244.46666886172252</v>
      </c>
      <c r="GB32" s="98">
        <v>245.6406316922573</v>
      </c>
      <c r="GC32" s="98">
        <v>244.34369079598474</v>
      </c>
      <c r="GD32" s="98">
        <v>242.4173686151035</v>
      </c>
      <c r="GE32" s="98">
        <v>235.1583283326645</v>
      </c>
      <c r="GF32" s="98">
        <v>234.77489449475416</v>
      </c>
      <c r="GG32" s="98">
        <v>229.45248533209801</v>
      </c>
      <c r="GH32" s="98">
        <v>230.21292439150051</v>
      </c>
      <c r="GI32" s="98">
        <v>231.37321185577335</v>
      </c>
      <c r="GJ32" s="98">
        <v>230.32552498087605</v>
      </c>
      <c r="GK32" s="98">
        <v>227.75766273617734</v>
      </c>
      <c r="GL32" s="98">
        <v>229.81146932021585</v>
      </c>
      <c r="GM32" s="98">
        <v>231.0681969284025</v>
      </c>
      <c r="GN32" s="98">
        <v>231.08363561040957</v>
      </c>
      <c r="GO32" s="98">
        <v>232.564251875368</v>
      </c>
      <c r="GP32" s="98">
        <v>230.77419605271328</v>
      </c>
      <c r="GQ32" s="98">
        <v>235.089401143309</v>
      </c>
      <c r="GR32" s="98">
        <v>234.87363882782938</v>
      </c>
      <c r="GS32" s="98">
        <v>238.48337326549873</v>
      </c>
      <c r="GT32" s="98">
        <v>233.00048366215083</v>
      </c>
      <c r="GU32" s="98">
        <v>235.55101132325007</v>
      </c>
      <c r="GV32" s="98">
        <v>236.35898978308302</v>
      </c>
      <c r="GW32" s="98">
        <v>238.24173543537498</v>
      </c>
      <c r="GX32" s="98">
        <v>240.90085451660153</v>
      </c>
      <c r="GY32" s="98">
        <v>242.09232498041632</v>
      </c>
      <c r="GZ32" s="98">
        <v>248.6910423675844</v>
      </c>
      <c r="HA32" s="98">
        <v>248.98993831537979</v>
      </c>
      <c r="HB32" s="98">
        <v>249.03161298822977</v>
      </c>
      <c r="HC32" s="98">
        <v>258.01990415809394</v>
      </c>
      <c r="HD32" s="98">
        <v>261.41933542769596</v>
      </c>
      <c r="HE32" s="98">
        <v>263.54766828963068</v>
      </c>
      <c r="HF32" s="98">
        <v>263.99008504979935</v>
      </c>
      <c r="HG32" s="98">
        <v>264.04065857429129</v>
      </c>
      <c r="HH32" s="98">
        <v>266.89602909890158</v>
      </c>
      <c r="HI32" s="98">
        <v>271.28001736798092</v>
      </c>
      <c r="HJ32" s="98">
        <v>276.40117973463714</v>
      </c>
      <c r="HK32" s="98">
        <v>281.63861403405917</v>
      </c>
      <c r="HL32" s="98">
        <v>284.77785180483363</v>
      </c>
      <c r="HM32" s="98">
        <v>286.84101726538813</v>
      </c>
      <c r="HN32" s="98">
        <v>301.80971418589326</v>
      </c>
      <c r="HO32" s="98">
        <v>329.80073347294677</v>
      </c>
      <c r="HP32" s="98">
        <v>344.78948176484431</v>
      </c>
      <c r="HQ32" s="98">
        <v>348.1162983276111</v>
      </c>
      <c r="HR32" s="98">
        <v>347.70711419720675</v>
      </c>
      <c r="HS32" s="98">
        <v>355.6445472294314</v>
      </c>
      <c r="HT32" s="98">
        <v>361.06407216939181</v>
      </c>
      <c r="HU32" s="98">
        <v>367.6327459523489</v>
      </c>
      <c r="HV32" s="98">
        <v>374.67980004993024</v>
      </c>
      <c r="HW32" s="98">
        <v>368.82068217178323</v>
      </c>
      <c r="HX32" s="98">
        <v>369.61257976846878</v>
      </c>
      <c r="HY32" s="98">
        <v>371.60412252838495</v>
      </c>
      <c r="HZ32" s="98">
        <v>368.12723109181235</v>
      </c>
      <c r="IA32" s="98">
        <v>348.8352115375871</v>
      </c>
      <c r="IB32" s="98">
        <v>350.0693143700928</v>
      </c>
      <c r="IC32" s="98">
        <v>340.89258931464991</v>
      </c>
      <c r="ID32" s="98">
        <v>337.78265151192613</v>
      </c>
      <c r="IE32" s="98">
        <v>337.57836262082708</v>
      </c>
      <c r="IF32" s="98">
        <v>323.69135625114598</v>
      </c>
    </row>
    <row r="33" spans="2:240" s="107" customFormat="1" ht="15" customHeight="1">
      <c r="B33" s="110" t="s">
        <v>29</v>
      </c>
      <c r="C33" s="100" t="s">
        <v>14</v>
      </c>
      <c r="D33" s="100"/>
      <c r="E33" s="110">
        <v>209.0521685185185</v>
      </c>
      <c r="F33" s="110">
        <v>147.03365834932819</v>
      </c>
      <c r="G33" s="110">
        <v>69.492568356643361</v>
      </c>
      <c r="H33" s="110">
        <v>71.81229779411764</v>
      </c>
      <c r="I33" s="110">
        <v>103.37081328273244</v>
      </c>
      <c r="J33" s="110">
        <v>91.812022556390971</v>
      </c>
      <c r="K33" s="110">
        <v>114.96032239089183</v>
      </c>
      <c r="L33" s="110">
        <v>136.70261104651163</v>
      </c>
      <c r="M33" s="110">
        <v>147.17835623721879</v>
      </c>
      <c r="N33" s="110">
        <v>190.02557106796115</v>
      </c>
      <c r="O33" s="110">
        <v>196.56312114989734</v>
      </c>
      <c r="P33" s="110">
        <v>192.51036485436893</v>
      </c>
      <c r="Q33" s="110">
        <v>211.20788023715414</v>
      </c>
      <c r="R33" s="110">
        <v>141.99884773662552</v>
      </c>
      <c r="S33" s="110">
        <v>105.25636719022687</v>
      </c>
      <c r="T33" s="110">
        <v>97.183255165692003</v>
      </c>
      <c r="U33" s="110">
        <v>98.357728785046717</v>
      </c>
      <c r="V33" s="110">
        <v>124.31359126984128</v>
      </c>
      <c r="W33" s="110">
        <v>138.77982124756335</v>
      </c>
      <c r="X33" s="110">
        <v>180.77931289682542</v>
      </c>
      <c r="Y33" s="110">
        <v>196.03309860834989</v>
      </c>
      <c r="Z33" s="110">
        <v>226.12509544554456</v>
      </c>
      <c r="AA33" s="110">
        <v>197.36042301425661</v>
      </c>
      <c r="AB33" s="110">
        <v>211.28098396039604</v>
      </c>
      <c r="AC33" s="110">
        <v>234.85390481400438</v>
      </c>
      <c r="AD33" s="110">
        <v>170.55807019999997</v>
      </c>
      <c r="AE33" s="110">
        <v>87.89791212121213</v>
      </c>
      <c r="AF33" s="110">
        <v>100.38024331210191</v>
      </c>
      <c r="AG33" s="110">
        <v>140.27651175115207</v>
      </c>
      <c r="AH33" s="110">
        <v>163.98343378076061</v>
      </c>
      <c r="AI33" s="110">
        <v>181.61567242990657</v>
      </c>
      <c r="AJ33" s="110">
        <v>190.38917586206898</v>
      </c>
      <c r="AK33" s="110">
        <v>238.47733753086419</v>
      </c>
      <c r="AL33" s="110">
        <v>275.70801969026547</v>
      </c>
      <c r="AM33" s="110">
        <v>304.6303461728395</v>
      </c>
      <c r="AN33" s="110">
        <v>251.82318651399493</v>
      </c>
      <c r="AO33" s="110">
        <v>268.88000682352941</v>
      </c>
      <c r="AP33" s="110">
        <v>175.93490732600733</v>
      </c>
      <c r="AQ33" s="110">
        <v>135.04472341650671</v>
      </c>
      <c r="AR33" s="110">
        <v>124.0441476635514</v>
      </c>
      <c r="AS33" s="110">
        <v>138.56091900311526</v>
      </c>
      <c r="AT33" s="110">
        <v>181.26268979118328</v>
      </c>
      <c r="AU33" s="110">
        <v>210.53303038277511</v>
      </c>
      <c r="AV33" s="110">
        <v>251.92928086560363</v>
      </c>
      <c r="AW33" s="110">
        <v>311.00754735449738</v>
      </c>
      <c r="AX33" s="110">
        <v>350.91906142506139</v>
      </c>
      <c r="AY33" s="110">
        <v>342.48818850855747</v>
      </c>
      <c r="AZ33" s="110">
        <v>318.52315139240505</v>
      </c>
      <c r="BA33" s="110">
        <v>376.50186177285315</v>
      </c>
      <c r="BB33" s="110">
        <v>342.58965906593403</v>
      </c>
      <c r="BC33" s="110">
        <v>265.77740298507462</v>
      </c>
      <c r="BD33" s="110">
        <v>224.75773814713898</v>
      </c>
      <c r="BE33" s="110">
        <v>273.56127840616966</v>
      </c>
      <c r="BF33" s="110">
        <v>277.699572823219</v>
      </c>
      <c r="BG33" s="110">
        <v>278.23934883116885</v>
      </c>
      <c r="BH33" s="110">
        <v>350.80973957219254</v>
      </c>
      <c r="BI33" s="110">
        <v>390.81415932203385</v>
      </c>
      <c r="BJ33" s="110">
        <v>386.29958319838062</v>
      </c>
      <c r="BK33" s="110">
        <v>429.97901302083329</v>
      </c>
      <c r="BL33" s="110">
        <v>414.70602756892225</v>
      </c>
      <c r="BM33" s="110">
        <v>427.38618510204077</v>
      </c>
      <c r="BN33" s="110">
        <v>320.43146380208333</v>
      </c>
      <c r="BO33" s="110">
        <v>231.35897178082189</v>
      </c>
      <c r="BP33" s="110">
        <v>230.9627891304348</v>
      </c>
      <c r="BQ33" s="110">
        <v>250.41163039999998</v>
      </c>
      <c r="BR33" s="110">
        <v>308.22229803370783</v>
      </c>
      <c r="BS33" s="110">
        <v>277.66795486486484</v>
      </c>
      <c r="BT33" s="110">
        <v>302.06502787356322</v>
      </c>
      <c r="BU33" s="110">
        <v>374.67413380681813</v>
      </c>
      <c r="BV33" s="110">
        <v>411.96973217158177</v>
      </c>
      <c r="BW33" s="110">
        <v>375.6860216710183</v>
      </c>
      <c r="BX33" s="110">
        <v>420.57862745098043</v>
      </c>
      <c r="BY33" s="110">
        <v>347.74427109144546</v>
      </c>
      <c r="BZ33" s="110">
        <v>262.82561473087816</v>
      </c>
      <c r="CA33" s="110">
        <v>204.75536535211268</v>
      </c>
      <c r="CB33" s="110">
        <v>184.14230280112045</v>
      </c>
      <c r="CC33" s="110">
        <v>234.70524748603353</v>
      </c>
      <c r="CD33" s="110">
        <v>252</v>
      </c>
      <c r="CE33" s="110">
        <v>235</v>
      </c>
      <c r="CF33" s="110">
        <v>343</v>
      </c>
      <c r="CG33" s="110">
        <v>403</v>
      </c>
      <c r="CH33" s="110">
        <v>429.64847899159702</v>
      </c>
      <c r="CI33" s="110">
        <v>419.41507082152998</v>
      </c>
      <c r="CJ33" s="110">
        <v>349.39614651810598</v>
      </c>
      <c r="CK33" s="110">
        <v>339.65887673130197</v>
      </c>
      <c r="CL33" s="110">
        <v>261.92297768817201</v>
      </c>
      <c r="CM33" s="110">
        <v>232.244701078167</v>
      </c>
      <c r="CN33" s="110">
        <v>279.82701626016302</v>
      </c>
      <c r="CO33" s="110">
        <v>280.98278409090909</v>
      </c>
      <c r="CP33" s="110">
        <v>346.82214005305002</v>
      </c>
      <c r="CQ33" s="110">
        <v>358.55096657754001</v>
      </c>
      <c r="CR33" s="110">
        <v>512.70979613259703</v>
      </c>
      <c r="CS33" s="110">
        <v>467.64719669421498</v>
      </c>
      <c r="CT33" s="110">
        <v>541.647424802111</v>
      </c>
      <c r="CU33" s="110">
        <v>548.92121401273903</v>
      </c>
      <c r="CV33" s="110">
        <v>428.68218005249298</v>
      </c>
      <c r="CW33" s="110">
        <v>485.48225916666701</v>
      </c>
      <c r="CX33" s="110">
        <v>340.93349855907798</v>
      </c>
      <c r="CY33" s="110">
        <v>285.90627897727302</v>
      </c>
      <c r="CZ33" s="110">
        <v>270.96403960674201</v>
      </c>
      <c r="DA33" s="110">
        <v>286.067311260054</v>
      </c>
      <c r="DB33" s="110">
        <v>351.303314619883</v>
      </c>
      <c r="DC33" s="110">
        <v>394.07951591511898</v>
      </c>
      <c r="DD33" s="110">
        <v>486.03300573770503</v>
      </c>
      <c r="DE33" s="110">
        <v>571.41893749999997</v>
      </c>
      <c r="DF33" s="110">
        <v>684.76374999999996</v>
      </c>
      <c r="DG33" s="110">
        <v>660.51582493438298</v>
      </c>
      <c r="DH33" s="110">
        <v>614.47549942693399</v>
      </c>
      <c r="DI33" s="110">
        <v>673.50244272996997</v>
      </c>
      <c r="DJ33" s="110">
        <v>649.342652892562</v>
      </c>
      <c r="DK33" s="110">
        <v>434.70893910614501</v>
      </c>
      <c r="DL33" s="110">
        <v>461.86632244318201</v>
      </c>
      <c r="DM33" s="110">
        <v>569.51391142857096</v>
      </c>
      <c r="DN33" s="110">
        <v>480.41099108635098</v>
      </c>
      <c r="DO33" s="110">
        <v>563.70576758241805</v>
      </c>
      <c r="DP33" s="110">
        <v>556.65926844783701</v>
      </c>
      <c r="DQ33" s="110">
        <v>517.27872142857098</v>
      </c>
      <c r="DR33" s="110">
        <v>571.11889873737402</v>
      </c>
      <c r="DS33" s="110">
        <v>616.13676404199498</v>
      </c>
      <c r="DT33" s="110">
        <v>591.57268941798895</v>
      </c>
      <c r="DU33" s="110">
        <v>670.88918771428598</v>
      </c>
      <c r="DV33" s="110">
        <v>515.67658159999996</v>
      </c>
      <c r="DW33" s="110">
        <v>417.14782708333303</v>
      </c>
      <c r="DX33" s="110">
        <v>407.20211680216801</v>
      </c>
      <c r="DY33" s="110">
        <v>372.83254264705897</v>
      </c>
      <c r="DZ33" s="110">
        <v>454.051716</v>
      </c>
      <c r="EA33" s="110">
        <v>384.05929738219902</v>
      </c>
      <c r="EB33" s="110">
        <v>434.23941955307299</v>
      </c>
      <c r="EC33" s="110">
        <v>425.70509748603399</v>
      </c>
      <c r="ED33" s="110">
        <v>517.61781301020403</v>
      </c>
      <c r="EE33" s="110">
        <v>504.66590282485902</v>
      </c>
      <c r="EF33" s="110">
        <v>467.06767289156602</v>
      </c>
      <c r="EG33" s="110">
        <v>463.25179306569299</v>
      </c>
      <c r="EH33" s="110">
        <v>330.458215018315</v>
      </c>
      <c r="EI33" s="110">
        <v>291.17030804597698</v>
      </c>
      <c r="EJ33" s="110">
        <v>233.79134270833299</v>
      </c>
      <c r="EK33" s="110">
        <v>135.63743717472099</v>
      </c>
      <c r="EL33" s="110">
        <v>189.91929010989</v>
      </c>
      <c r="EM33" s="110">
        <v>192.627633451957</v>
      </c>
      <c r="EN33" s="110">
        <v>259.08678614232201</v>
      </c>
      <c r="EO33" s="110">
        <v>280.78384080000001</v>
      </c>
      <c r="EP33" s="110">
        <v>289.40052073578602</v>
      </c>
      <c r="EQ33" s="110">
        <v>291.12727216117202</v>
      </c>
      <c r="ER33" s="110">
        <v>297.59973962962999</v>
      </c>
      <c r="ES33" s="110">
        <v>292.91294638783302</v>
      </c>
      <c r="ET33" s="110">
        <v>318.06306163265299</v>
      </c>
      <c r="EU33" s="110">
        <v>219.820585355649</v>
      </c>
      <c r="EV33" s="110">
        <v>185.479380524345</v>
      </c>
      <c r="EW33" s="110">
        <v>155.04805867768599</v>
      </c>
      <c r="EX33" s="110">
        <v>109.715418061674</v>
      </c>
      <c r="EY33" s="110">
        <v>216.21242554112601</v>
      </c>
      <c r="EZ33" s="110">
        <v>229.73130294117601</v>
      </c>
      <c r="FA33" s="110">
        <v>329.70756434782601</v>
      </c>
      <c r="FB33" s="110">
        <v>350.50697147887303</v>
      </c>
      <c r="FC33" s="110">
        <v>403.09849317269078</v>
      </c>
      <c r="FD33" s="110">
        <v>355.22166592592589</v>
      </c>
      <c r="FE33" s="110">
        <v>422.82024545454499</v>
      </c>
      <c r="FF33" s="110">
        <v>310.36744394618802</v>
      </c>
      <c r="FG33" s="110">
        <v>302.41355951219509</v>
      </c>
      <c r="FH33" s="110">
        <v>255.12471532258064</v>
      </c>
      <c r="FI33" s="110">
        <v>239.60379477911644</v>
      </c>
      <c r="FJ33" s="110">
        <v>247.44191660079053</v>
      </c>
      <c r="FK33" s="110">
        <v>339.15154979591841</v>
      </c>
      <c r="FL33" s="110">
        <v>368.20291351351352</v>
      </c>
      <c r="FM33" s="110">
        <v>452.60609563318775</v>
      </c>
      <c r="FN33" s="110">
        <v>424.40031249999998</v>
      </c>
      <c r="FO33" s="110">
        <v>429.36201344537812</v>
      </c>
      <c r="FP33" s="110">
        <v>457.95344758064516</v>
      </c>
      <c r="FQ33" s="110">
        <v>516.38885188284519</v>
      </c>
      <c r="FR33" s="110">
        <v>410.81594928909948</v>
      </c>
      <c r="FS33" s="110">
        <v>331.47197991631799</v>
      </c>
      <c r="FT33" s="110">
        <v>309.57816746987947</v>
      </c>
      <c r="FU33" s="110">
        <v>456.06066857142855</v>
      </c>
      <c r="FV33" s="110">
        <v>493.48915352697094</v>
      </c>
      <c r="FW33" s="110">
        <v>452.79171790393013</v>
      </c>
      <c r="FX33" s="110">
        <v>408.43415023696684</v>
      </c>
      <c r="FY33" s="110">
        <v>580.86191462264151</v>
      </c>
      <c r="FZ33" s="110">
        <v>598.67945898437495</v>
      </c>
      <c r="GA33" s="110">
        <v>627.43275811965816</v>
      </c>
      <c r="GB33" s="110">
        <v>643.79998862559239</v>
      </c>
      <c r="GC33" s="110">
        <v>644.38774630541866</v>
      </c>
      <c r="GD33" s="110">
        <v>316.08142408163269</v>
      </c>
      <c r="GE33" s="110">
        <v>331.10502925764189</v>
      </c>
      <c r="GF33" s="110">
        <v>288.95612334801757</v>
      </c>
      <c r="GG33" s="110">
        <v>378.440877828054</v>
      </c>
      <c r="GH33" s="110">
        <v>344.6680105022831</v>
      </c>
      <c r="GI33" s="110">
        <v>383.97840622222219</v>
      </c>
      <c r="GJ33" s="110">
        <v>430.84817990867577</v>
      </c>
      <c r="GK33" s="110">
        <v>526.83965678391962</v>
      </c>
      <c r="GL33" s="110">
        <v>409.84014137931035</v>
      </c>
      <c r="GM33" s="110">
        <v>468.19541194690265</v>
      </c>
      <c r="GN33" s="110">
        <v>472.45978743455493</v>
      </c>
      <c r="GO33" s="110">
        <v>408.43017019230803</v>
      </c>
      <c r="GP33" s="110">
        <v>319.43129846153846</v>
      </c>
      <c r="GQ33" s="110">
        <v>296.61197912621361</v>
      </c>
      <c r="GR33" s="110">
        <v>430.79069554455441</v>
      </c>
      <c r="GS33" s="110">
        <v>383.15046321243523</v>
      </c>
      <c r="GT33" s="110">
        <v>350.40238787878786</v>
      </c>
      <c r="GU33" s="110">
        <v>350.39780918367347</v>
      </c>
      <c r="GV33" s="110">
        <v>325.87237005076139</v>
      </c>
      <c r="GW33" s="110">
        <v>471.28585876288662</v>
      </c>
      <c r="GX33" s="110">
        <v>455.48278076923077</v>
      </c>
      <c r="GY33" s="110">
        <v>479.02822526881715</v>
      </c>
      <c r="GZ33" s="110">
        <v>441.3884783333333</v>
      </c>
      <c r="HA33" s="110">
        <v>498.57413978494623</v>
      </c>
      <c r="HB33" s="110">
        <v>383.11225112359551</v>
      </c>
      <c r="HC33" s="110">
        <v>439.66298742857145</v>
      </c>
      <c r="HD33" s="110">
        <v>455.74187647058829</v>
      </c>
      <c r="HE33" s="110">
        <v>443.53482155688619</v>
      </c>
      <c r="HF33" s="110">
        <v>268.87278827160492</v>
      </c>
      <c r="HG33" s="110">
        <v>572.04494624277459</v>
      </c>
      <c r="HH33" s="110">
        <v>460.78269171974523</v>
      </c>
      <c r="HI33" s="110">
        <v>490.97394430379745</v>
      </c>
      <c r="HJ33" s="110">
        <v>524.8222811764706</v>
      </c>
      <c r="HK33" s="110">
        <v>506.49190379746835</v>
      </c>
      <c r="HL33" s="110">
        <v>440.20017346938772</v>
      </c>
      <c r="HM33" s="110">
        <v>595.30288450704234</v>
      </c>
      <c r="HN33" s="110">
        <v>454.06714357142857</v>
      </c>
      <c r="HO33" s="110">
        <v>429.02524892086331</v>
      </c>
      <c r="HP33" s="110">
        <v>731.52269645390072</v>
      </c>
      <c r="HQ33" s="110">
        <v>686.38517697841735</v>
      </c>
      <c r="HR33" s="110">
        <v>934.30882986111124</v>
      </c>
      <c r="HS33" s="110">
        <v>1005.4428947368422</v>
      </c>
      <c r="HT33" s="110">
        <v>793.36029275362318</v>
      </c>
      <c r="HU33" s="110">
        <v>1218.5551294520546</v>
      </c>
      <c r="HV33" s="110">
        <v>907.00743037974678</v>
      </c>
      <c r="HW33" s="110">
        <v>1219.7893853333333</v>
      </c>
      <c r="HX33" s="110">
        <v>1054.9555607407408</v>
      </c>
      <c r="HY33" s="110">
        <v>1386.5853197368422</v>
      </c>
      <c r="HZ33" s="110">
        <v>809.98163955223879</v>
      </c>
      <c r="IA33" s="110">
        <v>838.50496551724143</v>
      </c>
      <c r="IB33" s="110">
        <v>996.69476499999996</v>
      </c>
      <c r="IC33" s="110">
        <v>809.538518115942</v>
      </c>
      <c r="ID33" s="110">
        <v>690.99441397058831</v>
      </c>
      <c r="IE33" s="110">
        <v>623.68569844961246</v>
      </c>
      <c r="IF33" s="110">
        <v>608.94511627906979</v>
      </c>
    </row>
    <row r="34" spans="2:240" s="83" customFormat="1" ht="15" customHeight="1">
      <c r="B34" s="98" t="s">
        <v>30</v>
      </c>
      <c r="C34" s="97" t="s">
        <v>14</v>
      </c>
      <c r="D34" s="97"/>
      <c r="E34" s="98">
        <v>4222.7508877492874</v>
      </c>
      <c r="F34" s="98">
        <v>3626.5511656429944</v>
      </c>
      <c r="G34" s="98">
        <v>3083.1567590909094</v>
      </c>
      <c r="H34" s="98">
        <v>2812.8329974264707</v>
      </c>
      <c r="I34" s="98">
        <v>2865.1859489563567</v>
      </c>
      <c r="J34" s="98">
        <v>2913.1957575187967</v>
      </c>
      <c r="K34" s="98">
        <v>3013.0658899430737</v>
      </c>
      <c r="L34" s="98">
        <v>3647.5413437984494</v>
      </c>
      <c r="M34" s="98">
        <v>3943.9662501022494</v>
      </c>
      <c r="N34" s="98">
        <v>4321.837071067961</v>
      </c>
      <c r="O34" s="98">
        <v>4391.2055082135521</v>
      </c>
      <c r="P34" s="98">
        <v>4120.0198846601943</v>
      </c>
      <c r="Q34" s="98">
        <v>4546.0679112648222</v>
      </c>
      <c r="R34" s="98">
        <v>3775.0227901234566</v>
      </c>
      <c r="S34" s="98">
        <v>3073.4132525305413</v>
      </c>
      <c r="T34" s="98">
        <v>3003.6340988304096</v>
      </c>
      <c r="U34" s="98">
        <v>2895.0176743925235</v>
      </c>
      <c r="V34" s="98">
        <v>3212.4421051587301</v>
      </c>
      <c r="W34" s="98">
        <v>3266.4196762183233</v>
      </c>
      <c r="X34" s="98">
        <v>3953.7222069444447</v>
      </c>
      <c r="Y34" s="98">
        <v>4279.9720902584495</v>
      </c>
      <c r="Z34" s="98">
        <v>4620.2906564356435</v>
      </c>
      <c r="AA34" s="98">
        <v>4576.2236731160892</v>
      </c>
      <c r="AB34" s="98">
        <v>4289.9788069306924</v>
      </c>
      <c r="AC34" s="98">
        <v>4856.1913315098473</v>
      </c>
      <c r="AD34" s="98">
        <v>4214.2179755999996</v>
      </c>
      <c r="AE34" s="98">
        <v>3384.2586813852813</v>
      </c>
      <c r="AF34" s="98">
        <v>3115.5691868365184</v>
      </c>
      <c r="AG34" s="98">
        <v>3337.90052718894</v>
      </c>
      <c r="AH34" s="98">
        <v>3673.5722116331099</v>
      </c>
      <c r="AI34" s="98">
        <v>3798.8174014018696</v>
      </c>
      <c r="AJ34" s="98">
        <v>4482.935178017241</v>
      </c>
      <c r="AK34" s="98">
        <v>4972.6811585185187</v>
      </c>
      <c r="AL34" s="98">
        <v>5123.8294181415922</v>
      </c>
      <c r="AM34" s="98">
        <v>5374.0923558024688</v>
      </c>
      <c r="AN34" s="98">
        <v>5031.1833646310433</v>
      </c>
      <c r="AO34" s="98">
        <v>5305.3344115294121</v>
      </c>
      <c r="AP34" s="98">
        <v>4403.4175531135534</v>
      </c>
      <c r="AQ34" s="98">
        <v>3840.6853948176586</v>
      </c>
      <c r="AR34" s="98">
        <v>3640.2812514018688</v>
      </c>
      <c r="AS34" s="98">
        <v>4118.7861576323985</v>
      </c>
      <c r="AT34" s="98">
        <v>4511.1549285382835</v>
      </c>
      <c r="AU34" s="98">
        <v>4732.9092796650721</v>
      </c>
      <c r="AV34" s="98">
        <v>5696.814119589978</v>
      </c>
      <c r="AW34" s="98">
        <v>6340.0463544973545</v>
      </c>
      <c r="AX34" s="98">
        <v>6782.5603766584763</v>
      </c>
      <c r="AY34" s="98">
        <v>6898.7655709046448</v>
      </c>
      <c r="AZ34" s="98">
        <v>6780.7993736708859</v>
      </c>
      <c r="BA34" s="98">
        <v>7727.16476232687</v>
      </c>
      <c r="BB34" s="98">
        <v>6812.2159840659342</v>
      </c>
      <c r="BC34" s="98">
        <v>5891.0374771144279</v>
      </c>
      <c r="BD34" s="98">
        <v>5475.8244866485011</v>
      </c>
      <c r="BE34" s="98">
        <v>6063.36991336761</v>
      </c>
      <c r="BF34" s="98">
        <v>6381.0627612137205</v>
      </c>
      <c r="BG34" s="98">
        <v>6941.5686955844158</v>
      </c>
      <c r="BH34" s="98">
        <v>7504.5807008021384</v>
      </c>
      <c r="BI34" s="98">
        <v>7982.8644426553665</v>
      </c>
      <c r="BJ34" s="98">
        <v>8117.8742052631578</v>
      </c>
      <c r="BK34" s="98">
        <v>8152.4747567708328</v>
      </c>
      <c r="BL34" s="98">
        <v>7547.9280355889723</v>
      </c>
      <c r="BM34" s="98">
        <v>8348.6592271428581</v>
      </c>
      <c r="BN34" s="98">
        <v>7001.3970593749991</v>
      </c>
      <c r="BO34" s="98">
        <v>6152.1812356164382</v>
      </c>
      <c r="BP34" s="98">
        <v>5998.6884879227055</v>
      </c>
      <c r="BQ34" s="98">
        <v>6188.2379775999998</v>
      </c>
      <c r="BR34" s="98">
        <v>6449.8484398876408</v>
      </c>
      <c r="BS34" s="98">
        <v>6518.3844756756762</v>
      </c>
      <c r="BT34" s="98">
        <v>7312.689773850575</v>
      </c>
      <c r="BU34" s="98">
        <v>7755.2557897727274</v>
      </c>
      <c r="BV34" s="98">
        <v>8363.9738482573721</v>
      </c>
      <c r="BW34" s="98">
        <v>7848.0269924281984</v>
      </c>
      <c r="BX34" s="98">
        <v>7502.2548722689071</v>
      </c>
      <c r="BY34" s="98">
        <v>8415.3456427728615</v>
      </c>
      <c r="BZ34" s="98">
        <v>7318.4233141643053</v>
      </c>
      <c r="CA34" s="98">
        <v>6061.6164095774648</v>
      </c>
      <c r="CB34" s="98">
        <v>5768.2434607843134</v>
      </c>
      <c r="CC34" s="98">
        <v>6047.4631407821225</v>
      </c>
      <c r="CD34" s="98">
        <v>6296</v>
      </c>
      <c r="CE34" s="98">
        <v>7113</v>
      </c>
      <c r="CF34" s="98">
        <v>8162</v>
      </c>
      <c r="CG34" s="98">
        <v>8511</v>
      </c>
      <c r="CH34" s="98">
        <v>9144.8644260504207</v>
      </c>
      <c r="CI34" s="98">
        <v>9282.3266869688396</v>
      </c>
      <c r="CJ34" s="98">
        <v>8384.3443362116996</v>
      </c>
      <c r="CK34" s="98">
        <v>9113.3603180055397</v>
      </c>
      <c r="CL34" s="98">
        <v>7888.7750575268801</v>
      </c>
      <c r="CM34" s="98">
        <v>7175.9163512129398</v>
      </c>
      <c r="CN34" s="98">
        <v>7357.0776710027103</v>
      </c>
      <c r="CO34" s="98">
        <v>7720.8540767045452</v>
      </c>
      <c r="CP34" s="98">
        <v>7906.3929005304999</v>
      </c>
      <c r="CQ34" s="98">
        <v>8233.4042700534792</v>
      </c>
      <c r="CR34" s="98">
        <v>9268.2358049723807</v>
      </c>
      <c r="CS34" s="98">
        <v>9400.23061900826</v>
      </c>
      <c r="CT34" s="98">
        <v>10296.4490907652</v>
      </c>
      <c r="CU34" s="98">
        <v>10272.853997770701</v>
      </c>
      <c r="CV34" s="98">
        <v>9804.2085564304507</v>
      </c>
      <c r="CW34" s="98">
        <v>10616.3864922222</v>
      </c>
      <c r="CX34" s="98">
        <v>8917.1903821325704</v>
      </c>
      <c r="CY34" s="98">
        <v>8256.7026619318203</v>
      </c>
      <c r="CZ34" s="98">
        <v>7555.7078772471896</v>
      </c>
      <c r="DA34" s="98">
        <v>7389.3215479892797</v>
      </c>
      <c r="DB34" s="98">
        <v>8125.6138038011704</v>
      </c>
      <c r="DC34" s="98">
        <v>9120.1627328912491</v>
      </c>
      <c r="DD34" s="98">
        <v>9999.2003571038204</v>
      </c>
      <c r="DE34" s="98">
        <v>11046.200502134099</v>
      </c>
      <c r="DF34" s="98">
        <v>11617.9456768617</v>
      </c>
      <c r="DG34" s="98">
        <v>11578.1525167979</v>
      </c>
      <c r="DH34" s="98">
        <v>11367.7922449857</v>
      </c>
      <c r="DI34" s="98">
        <v>12546.576786350201</v>
      </c>
      <c r="DJ34" s="98">
        <v>11555.6252286501</v>
      </c>
      <c r="DK34" s="98">
        <v>10188.3125639665</v>
      </c>
      <c r="DL34" s="98">
        <v>8813.4395954545507</v>
      </c>
      <c r="DM34" s="98">
        <v>9210.6050414285692</v>
      </c>
      <c r="DN34" s="98">
        <v>9644.7808902507004</v>
      </c>
      <c r="DO34" s="98">
        <v>10163.8780085165</v>
      </c>
      <c r="DP34" s="98">
        <v>10777.115605852399</v>
      </c>
      <c r="DQ34" s="98">
        <v>11113.7342131429</v>
      </c>
      <c r="DR34" s="98">
        <v>12236.3710575758</v>
      </c>
      <c r="DS34" s="98">
        <v>12236.5396228346</v>
      </c>
      <c r="DT34" s="98">
        <v>11583.7198650794</v>
      </c>
      <c r="DU34" s="98">
        <v>12908.5427885714</v>
      </c>
      <c r="DV34" s="98">
        <v>11044.8936394667</v>
      </c>
      <c r="DW34" s="98">
        <v>10014.5591695313</v>
      </c>
      <c r="DX34" s="98">
        <v>9709.5174512195099</v>
      </c>
      <c r="DY34" s="98">
        <v>9622.0494835294103</v>
      </c>
      <c r="DZ34" s="98">
        <v>9663.3460146666694</v>
      </c>
      <c r="EA34" s="98">
        <v>9338.4095583769595</v>
      </c>
      <c r="EB34" s="98">
        <v>10411.2556717877</v>
      </c>
      <c r="EC34" s="98">
        <v>10713.418873742999</v>
      </c>
      <c r="ED34" s="98">
        <v>11601.110157398</v>
      </c>
      <c r="EE34" s="98">
        <v>11717.8903629944</v>
      </c>
      <c r="EF34" s="98">
        <v>10594.877798494001</v>
      </c>
      <c r="EG34" s="98">
        <v>11683.0469226277</v>
      </c>
      <c r="EH34" s="98">
        <v>9919.7520948717902</v>
      </c>
      <c r="EI34" s="98">
        <v>8692.3793816092002</v>
      </c>
      <c r="EJ34" s="98">
        <v>8362.2948593750007</v>
      </c>
      <c r="EK34" s="98">
        <v>7782.1075524163598</v>
      </c>
      <c r="EL34" s="98">
        <v>8401.7876710622695</v>
      </c>
      <c r="EM34" s="98">
        <v>8222.5646619217096</v>
      </c>
      <c r="EN34" s="98">
        <v>8821.3841565543098</v>
      </c>
      <c r="EO34" s="98">
        <v>9739.2241228000003</v>
      </c>
      <c r="EP34" s="98">
        <v>10627.6032551839</v>
      </c>
      <c r="EQ34" s="98">
        <v>10850.044475824199</v>
      </c>
      <c r="ER34" s="98">
        <v>10152.9098085185</v>
      </c>
      <c r="ES34" s="98">
        <v>10896.6503562738</v>
      </c>
      <c r="ET34" s="98">
        <v>9630.2092236734698</v>
      </c>
      <c r="EU34" s="98">
        <v>7371.9366460251003</v>
      </c>
      <c r="EV34" s="98">
        <v>6946.2786292134797</v>
      </c>
      <c r="EW34" s="98">
        <v>7641.1780305785096</v>
      </c>
      <c r="EX34" s="98">
        <v>6883.0708519823802</v>
      </c>
      <c r="EY34" s="98">
        <v>8714.7025593073595</v>
      </c>
      <c r="EZ34" s="98">
        <v>9105.2982357142791</v>
      </c>
      <c r="FA34" s="98">
        <v>10017.5888078261</v>
      </c>
      <c r="FB34" s="98">
        <v>10938.711206337999</v>
      </c>
      <c r="FC34" s="98">
        <v>11721.007231325302</v>
      </c>
      <c r="FD34" s="98">
        <v>10856.471192222221</v>
      </c>
      <c r="FE34" s="98">
        <v>12125.013181405</v>
      </c>
      <c r="FF34" s="98">
        <v>9873.8953049327392</v>
      </c>
      <c r="FG34" s="98">
        <v>8486.0357326829271</v>
      </c>
      <c r="FH34" s="98">
        <v>8708.3221221774184</v>
      </c>
      <c r="FI34" s="98">
        <v>8369.7297072289148</v>
      </c>
      <c r="FJ34" s="98">
        <v>9135.0389399209471</v>
      </c>
      <c r="FK34" s="98">
        <v>9744.3372228571425</v>
      </c>
      <c r="FL34" s="98">
        <v>10915.549945559846</v>
      </c>
      <c r="FM34" s="98">
        <v>11673.175527510917</v>
      </c>
      <c r="FN34" s="98">
        <v>12561.325224609374</v>
      </c>
      <c r="FO34" s="98">
        <v>11746.706994117647</v>
      </c>
      <c r="FP34" s="98">
        <v>11592.582318951612</v>
      </c>
      <c r="FQ34" s="98">
        <v>13158.926132217573</v>
      </c>
      <c r="FR34" s="98">
        <v>12063.625448341232</v>
      </c>
      <c r="FS34" s="98">
        <v>10515.262171966526</v>
      </c>
      <c r="FT34" s="98">
        <v>9636.0336855421683</v>
      </c>
      <c r="FU34" s="98">
        <v>10146.025967619047</v>
      </c>
      <c r="FV34" s="98">
        <v>10608.459729045642</v>
      </c>
      <c r="FW34" s="98">
        <v>10961.592097379911</v>
      </c>
      <c r="FX34" s="98">
        <v>12252.170165402844</v>
      </c>
      <c r="FY34" s="98">
        <v>12898.260035377358</v>
      </c>
      <c r="FZ34" s="98">
        <v>14111.888090234375</v>
      </c>
      <c r="GA34" s="98">
        <v>14463.785481196581</v>
      </c>
      <c r="GB34" s="98">
        <v>13573.223076303317</v>
      </c>
      <c r="GC34" s="98">
        <v>13786.375795566502</v>
      </c>
      <c r="GD34" s="98">
        <v>11518.452680816326</v>
      </c>
      <c r="GE34" s="98">
        <v>10414.008712227074</v>
      </c>
      <c r="GF34" s="98">
        <v>9844.1034211453753</v>
      </c>
      <c r="GG34" s="98">
        <v>9963.4695380090507</v>
      </c>
      <c r="GH34" s="98">
        <v>10214.482089497717</v>
      </c>
      <c r="GI34" s="98">
        <v>11017.285514222222</v>
      </c>
      <c r="GJ34" s="98">
        <v>12769.947646575341</v>
      </c>
      <c r="GK34" s="98">
        <v>12315.806916080401</v>
      </c>
      <c r="GL34" s="98">
        <v>13084.93022112069</v>
      </c>
      <c r="GM34" s="98">
        <v>13870.9738960177</v>
      </c>
      <c r="GN34" s="98">
        <v>13360.011623036651</v>
      </c>
      <c r="GO34" s="98">
        <v>13267.9278995192</v>
      </c>
      <c r="GP34" s="98">
        <v>10743.859693333334</v>
      </c>
      <c r="GQ34" s="98">
        <v>10095.775096116506</v>
      </c>
      <c r="GR34" s="98">
        <v>9845.0079896039606</v>
      </c>
      <c r="GS34" s="98">
        <v>10485.930758549222</v>
      </c>
      <c r="GT34" s="98">
        <v>10085.564411616162</v>
      </c>
      <c r="GU34" s="98">
        <v>10854.137789795919</v>
      </c>
      <c r="GV34" s="98">
        <v>12152.565959898477</v>
      </c>
      <c r="GW34" s="98">
        <v>13131.524082474225</v>
      </c>
      <c r="GX34" s="98">
        <v>13939.825060096153</v>
      </c>
      <c r="GY34" s="98">
        <v>14221.195353225807</v>
      </c>
      <c r="GZ34" s="98">
        <v>13285.86393388889</v>
      </c>
      <c r="HA34" s="98">
        <v>14140.766317741934</v>
      </c>
      <c r="HB34" s="98">
        <v>12794.924400561798</v>
      </c>
      <c r="HC34" s="98">
        <v>12811.769008571428</v>
      </c>
      <c r="HD34" s="98">
        <v>11638.990394705881</v>
      </c>
      <c r="HE34" s="98">
        <v>11898.25941497006</v>
      </c>
      <c r="HF34" s="98">
        <v>11660.511033333334</v>
      </c>
      <c r="HG34" s="98">
        <v>13006.047723121386</v>
      </c>
      <c r="HH34" s="98">
        <v>13613.79467133758</v>
      </c>
      <c r="HI34" s="98">
        <v>14692.709532911391</v>
      </c>
      <c r="HJ34" s="98">
        <v>15819.114109999999</v>
      </c>
      <c r="HK34" s="98">
        <v>16513.989366455695</v>
      </c>
      <c r="HL34" s="98">
        <v>14975.112592517005</v>
      </c>
      <c r="HM34" s="98">
        <v>16139.272130985915</v>
      </c>
      <c r="HN34" s="98">
        <v>14586.949407857142</v>
      </c>
      <c r="HO34" s="98">
        <v>13838.230246043166</v>
      </c>
      <c r="HP34" s="98">
        <v>14544.919133333335</v>
      </c>
      <c r="HQ34" s="98">
        <v>16114.120707194244</v>
      </c>
      <c r="HR34" s="98">
        <v>16458.530827083334</v>
      </c>
      <c r="HS34" s="98">
        <v>17686.650892763155</v>
      </c>
      <c r="HT34" s="98">
        <v>19496.651992753625</v>
      </c>
      <c r="HU34" s="98">
        <v>21128.387629452056</v>
      </c>
      <c r="HV34" s="98">
        <v>22938.174301265823</v>
      </c>
      <c r="HW34" s="98">
        <v>22620.026724666666</v>
      </c>
      <c r="HX34" s="98">
        <v>20800.809469629632</v>
      </c>
      <c r="HY34" s="98">
        <v>22992.694170394738</v>
      </c>
      <c r="HZ34" s="98">
        <v>19644.399588805973</v>
      </c>
      <c r="IA34" s="98">
        <v>17115.444662758622</v>
      </c>
      <c r="IB34" s="98">
        <v>16362.766992857145</v>
      </c>
      <c r="IC34" s="98">
        <v>16084.236404347826</v>
      </c>
      <c r="ID34" s="98">
        <v>15674.976956617649</v>
      </c>
      <c r="IE34" s="98">
        <v>15935.187919379845</v>
      </c>
      <c r="IF34" s="98">
        <v>18409.200872093024</v>
      </c>
    </row>
    <row r="35" spans="2:240" s="107" customFormat="1" ht="15" customHeight="1">
      <c r="B35" s="110" t="s">
        <v>59</v>
      </c>
      <c r="C35" s="100" t="s">
        <v>24</v>
      </c>
      <c r="D35" s="100"/>
      <c r="E35" s="104">
        <f t="shared" ref="E35:AS35" si="0">(E34/E16)*100</f>
        <v>4.4861431521885313</v>
      </c>
      <c r="F35" s="104">
        <f t="shared" si="0"/>
        <v>3.6009202850398383</v>
      </c>
      <c r="G35" s="104">
        <f t="shared" si="0"/>
        <v>3.0163755749415109</v>
      </c>
      <c r="H35" s="104">
        <f t="shared" si="0"/>
        <v>2.9713962606123334</v>
      </c>
      <c r="I35" s="104">
        <f t="shared" si="0"/>
        <v>3.1089902506854816</v>
      </c>
      <c r="J35" s="104">
        <f t="shared" si="0"/>
        <v>3.3299412899747289</v>
      </c>
      <c r="K35" s="104">
        <f t="shared" si="0"/>
        <v>3.6924703437016424</v>
      </c>
      <c r="L35" s="104">
        <f t="shared" si="0"/>
        <v>4.3000885281209476</v>
      </c>
      <c r="M35" s="104">
        <f t="shared" si="0"/>
        <v>4.5070235394707847</v>
      </c>
      <c r="N35" s="104">
        <f t="shared" si="0"/>
        <v>4.561372265664378</v>
      </c>
      <c r="O35" s="104">
        <f t="shared" si="0"/>
        <v>4.4403981905911234</v>
      </c>
      <c r="P35" s="104">
        <f t="shared" si="0"/>
        <v>4.4274977386337877</v>
      </c>
      <c r="Q35" s="104">
        <f t="shared" si="0"/>
        <v>4.3644509456081213</v>
      </c>
      <c r="R35" s="104">
        <f t="shared" si="0"/>
        <v>3.7152349512225085</v>
      </c>
      <c r="S35" s="104">
        <f t="shared" si="0"/>
        <v>2.9033387109862159</v>
      </c>
      <c r="T35" s="104">
        <f t="shared" si="0"/>
        <v>3.0334364589792382</v>
      </c>
      <c r="U35" s="104">
        <f t="shared" si="0"/>
        <v>3.1111566467876859</v>
      </c>
      <c r="V35" s="104">
        <f t="shared" si="0"/>
        <v>3.511341801550115</v>
      </c>
      <c r="W35" s="104">
        <f t="shared" si="0"/>
        <v>3.8193256579854582</v>
      </c>
      <c r="X35" s="104">
        <f t="shared" si="0"/>
        <v>4.4063416179391544</v>
      </c>
      <c r="Y35" s="104">
        <f t="shared" si="0"/>
        <v>4.8599965419672397</v>
      </c>
      <c r="Z35" s="104">
        <f t="shared" si="0"/>
        <v>4.7306799968792577</v>
      </c>
      <c r="AA35" s="104">
        <f t="shared" si="0"/>
        <v>4.5818602010155143</v>
      </c>
      <c r="AB35" s="104">
        <f t="shared" si="0"/>
        <v>4.656048795941917</v>
      </c>
      <c r="AC35" s="104">
        <f t="shared" si="0"/>
        <v>4.5635180406938893</v>
      </c>
      <c r="AD35" s="104">
        <f t="shared" si="0"/>
        <v>4.191373814725079</v>
      </c>
      <c r="AE35" s="104">
        <f t="shared" si="0"/>
        <v>3.1722714366401519</v>
      </c>
      <c r="AF35" s="104">
        <f t="shared" si="0"/>
        <v>3.2454222520055365</v>
      </c>
      <c r="AG35" s="104">
        <f t="shared" si="0"/>
        <v>3.4319358054899505</v>
      </c>
      <c r="AH35" s="104">
        <f t="shared" si="0"/>
        <v>4.0334196565614135</v>
      </c>
      <c r="AI35" s="104">
        <f t="shared" si="0"/>
        <v>4.2749762410440502</v>
      </c>
      <c r="AJ35" s="104">
        <f t="shared" si="0"/>
        <v>4.7425164045845554</v>
      </c>
      <c r="AK35" s="104">
        <f t="shared" si="0"/>
        <v>5.2401694236629233</v>
      </c>
      <c r="AL35" s="104">
        <f t="shared" si="0"/>
        <v>5.0685484866920802</v>
      </c>
      <c r="AM35" s="104">
        <f t="shared" si="0"/>
        <v>4.9438770310571405</v>
      </c>
      <c r="AN35" s="104">
        <f t="shared" si="0"/>
        <v>4.8803563851842613</v>
      </c>
      <c r="AO35" s="104">
        <f t="shared" si="0"/>
        <v>4.8951736828516879</v>
      </c>
      <c r="AP35" s="104">
        <f t="shared" si="0"/>
        <v>4.0135140701674947</v>
      </c>
      <c r="AQ35" s="104">
        <f t="shared" si="0"/>
        <v>3.4632955915488814</v>
      </c>
      <c r="AR35" s="104">
        <f t="shared" si="0"/>
        <v>3.6647881521551442</v>
      </c>
      <c r="AS35" s="104">
        <f t="shared" si="0"/>
        <v>4.1589757264018621</v>
      </c>
      <c r="AT35" s="104" t="s">
        <v>32</v>
      </c>
      <c r="AU35" s="104" t="s">
        <v>32</v>
      </c>
      <c r="AV35" s="104" t="s">
        <v>32</v>
      </c>
      <c r="AW35" s="104">
        <v>6.4754096541023527</v>
      </c>
      <c r="AX35" s="104">
        <v>6.6338190695876893</v>
      </c>
      <c r="AY35" s="104">
        <v>6.470668960223434</v>
      </c>
      <c r="AZ35" s="104">
        <v>6.5487392445463435</v>
      </c>
      <c r="BA35" s="104">
        <v>6.6656998796568567</v>
      </c>
      <c r="BB35" s="104">
        <v>6.0879592373665803</v>
      </c>
      <c r="BC35" s="104">
        <v>5.1243964151598025</v>
      </c>
      <c r="BD35" s="104">
        <v>5.3624681920690405</v>
      </c>
      <c r="BE35" s="104">
        <v>5.9277677311663295</v>
      </c>
      <c r="BF35" s="104">
        <v>6.4592931523537498</v>
      </c>
      <c r="BG35" s="104">
        <v>7.3193808779711063</v>
      </c>
      <c r="BH35" s="104">
        <v>7.5993679834041217</v>
      </c>
      <c r="BI35" s="104">
        <v>7.8621172027002135</v>
      </c>
      <c r="BJ35" s="104">
        <v>7.7343828374123014</v>
      </c>
      <c r="BK35" s="104">
        <v>7.3592859357643032</v>
      </c>
      <c r="BL35" s="104">
        <v>7.5995907774647282</v>
      </c>
      <c r="BM35" s="104">
        <v>7.2362445030689422</v>
      </c>
      <c r="BN35" s="104">
        <v>6.0493998536733367</v>
      </c>
      <c r="BO35" s="104">
        <v>5.139102968388312</v>
      </c>
      <c r="BP35" s="104">
        <v>5.2962061063593833</v>
      </c>
      <c r="BQ35" s="104">
        <v>5.5462772409611709</v>
      </c>
      <c r="BR35" s="104">
        <v>5.9940555714374577</v>
      </c>
      <c r="BS35" s="104">
        <v>6.355909562011357</v>
      </c>
      <c r="BT35" s="104">
        <v>6.7886223675747477</v>
      </c>
      <c r="BU35" s="104">
        <v>7.2871585364916101</v>
      </c>
      <c r="BV35" s="104">
        <v>7.3413993820659149</v>
      </c>
      <c r="BW35" s="104">
        <v>7.1557638267339154</v>
      </c>
      <c r="BX35" s="104">
        <v>7.1422150132050595</v>
      </c>
      <c r="BY35" s="104">
        <v>6.9725699505047629</v>
      </c>
      <c r="BZ35" s="104">
        <v>6.1333934862042163</v>
      </c>
      <c r="CA35" s="104">
        <v>4.7555620971941401</v>
      </c>
      <c r="CB35" s="104">
        <v>4.8679719159791777</v>
      </c>
      <c r="CC35" s="104">
        <v>5.367131010949187</v>
      </c>
      <c r="CD35" s="104">
        <v>5.86</v>
      </c>
      <c r="CE35" s="104">
        <v>6.59</v>
      </c>
      <c r="CF35" s="104">
        <v>7.2</v>
      </c>
      <c r="CG35" s="104">
        <v>7.64</v>
      </c>
      <c r="CH35" s="104">
        <v>7.8184654803823497</v>
      </c>
      <c r="CI35" s="104">
        <v>7.5767843691593004</v>
      </c>
      <c r="CJ35" s="104">
        <v>7.5939390285822901</v>
      </c>
      <c r="CK35" s="104">
        <v>7.4168648634561603</v>
      </c>
      <c r="CL35" s="104">
        <v>6.3020110163376302</v>
      </c>
      <c r="CM35" s="104">
        <v>5.6793083758048004</v>
      </c>
      <c r="CN35" s="104">
        <v>6.1210677184132898</v>
      </c>
      <c r="CO35" s="104">
        <v>6.4877709959220544</v>
      </c>
      <c r="CP35" s="104">
        <v>7.0143814534143401</v>
      </c>
      <c r="CQ35" s="104">
        <v>7.6830746703291704</v>
      </c>
      <c r="CR35" s="104">
        <v>8.1057107401553896</v>
      </c>
      <c r="CS35" s="104">
        <v>8.4410284243582492</v>
      </c>
      <c r="CT35" s="104">
        <v>8.3208642691276804</v>
      </c>
      <c r="CU35" s="104">
        <v>8.0708367222908102</v>
      </c>
      <c r="CV35" s="104">
        <v>8.2342349563164294</v>
      </c>
      <c r="CW35" s="104">
        <v>7.9622309818333603</v>
      </c>
      <c r="CX35" s="104">
        <v>7.14517074155901</v>
      </c>
      <c r="CY35" s="104">
        <v>6.3952467341350001</v>
      </c>
      <c r="CZ35" s="104">
        <v>6.5120450926520999</v>
      </c>
      <c r="DA35" s="104">
        <v>7.0612704464820899</v>
      </c>
      <c r="DB35" s="104">
        <v>7.62256695523212</v>
      </c>
      <c r="DC35" s="104">
        <v>8.8663113034091392</v>
      </c>
      <c r="DD35" s="104">
        <v>9.6837277890175599</v>
      </c>
      <c r="DE35" s="104">
        <v>10.5319182637484</v>
      </c>
      <c r="DF35" s="104">
        <v>10.1867959418549</v>
      </c>
      <c r="DG35" s="104">
        <v>9.9410358571294601</v>
      </c>
      <c r="DH35" s="104">
        <v>10.2515929317395</v>
      </c>
      <c r="DI35" s="104">
        <v>10.2949276437524</v>
      </c>
      <c r="DJ35" s="104">
        <v>9.6522705913065394</v>
      </c>
      <c r="DK35" s="104">
        <v>7.9189815294913997</v>
      </c>
      <c r="DL35" s="104">
        <v>7.18051600325186</v>
      </c>
      <c r="DM35" s="104">
        <v>8.0286277163544995</v>
      </c>
      <c r="DN35" s="104">
        <v>8.2379938291116002</v>
      </c>
      <c r="DO35" s="104">
        <v>8.8736383201417102</v>
      </c>
      <c r="DP35" s="104">
        <v>9.1702281875117198</v>
      </c>
      <c r="DQ35" s="104">
        <v>9.61385261934503</v>
      </c>
      <c r="DR35" s="104">
        <v>9.4941333043613803</v>
      </c>
      <c r="DS35" s="104">
        <v>9.1207797564428006</v>
      </c>
      <c r="DT35" s="104">
        <v>9.2574901484542291</v>
      </c>
      <c r="DU35" s="104">
        <v>9.0817465053390105</v>
      </c>
      <c r="DV35" s="104">
        <v>8.0353868990081398</v>
      </c>
      <c r="DW35" s="104">
        <v>7.0934420495965202</v>
      </c>
      <c r="DX35" s="104">
        <v>7.53525654510186</v>
      </c>
      <c r="DY35" s="104">
        <v>7.5024267946813001</v>
      </c>
      <c r="DZ35" s="104">
        <v>7.9713672066335599</v>
      </c>
      <c r="EA35" s="104">
        <v>8.1171741241613393</v>
      </c>
      <c r="EB35" s="104">
        <v>8.4916903332991698</v>
      </c>
      <c r="EC35" s="104">
        <v>8.9623662716272303</v>
      </c>
      <c r="ED35" s="104">
        <v>8.9379181358598192</v>
      </c>
      <c r="EE35" s="104">
        <v>8.5225665992642607</v>
      </c>
      <c r="EF35" s="104">
        <v>8.6024991030655098</v>
      </c>
      <c r="EG35" s="104">
        <v>8.2342084968959597</v>
      </c>
      <c r="EH35" s="104">
        <v>7.15977709291022</v>
      </c>
      <c r="EI35" s="104">
        <v>6.0152209475346803</v>
      </c>
      <c r="EJ35" s="104">
        <v>6.0675736778951901</v>
      </c>
      <c r="EK35" s="104">
        <v>5.9398704292058504</v>
      </c>
      <c r="EL35" s="104">
        <v>6.4753589081748801</v>
      </c>
      <c r="EM35" s="104">
        <v>6.7953277143143396</v>
      </c>
      <c r="EN35" s="104">
        <v>7.09997243824386</v>
      </c>
      <c r="EO35" s="104">
        <v>7.4965351724040303</v>
      </c>
      <c r="EP35" s="104">
        <v>7.5226347540693004</v>
      </c>
      <c r="EQ35" s="104">
        <v>7.3834082640490699</v>
      </c>
      <c r="ER35" s="104">
        <v>7.3305047512016897</v>
      </c>
      <c r="ES35" s="104">
        <v>7.0916200480335396</v>
      </c>
      <c r="ET35" s="104">
        <v>6.5393340143357497</v>
      </c>
      <c r="EU35" s="104">
        <v>4.9465339207994399</v>
      </c>
      <c r="EV35" s="104">
        <v>5.16191083753451</v>
      </c>
      <c r="EW35" s="104">
        <v>5.6359435502597899</v>
      </c>
      <c r="EX35" s="104">
        <v>5.5836533705715796</v>
      </c>
      <c r="EY35" s="104">
        <v>6.768902436806</v>
      </c>
      <c r="EZ35" s="104">
        <v>7.2845654757952998</v>
      </c>
      <c r="FA35" s="104">
        <v>8.00685151193934</v>
      </c>
      <c r="FB35" s="104">
        <v>7.74879735793085</v>
      </c>
      <c r="FC35" s="104">
        <v>7.6158106385789184</v>
      </c>
      <c r="FD35" s="104">
        <v>7.956378786310232</v>
      </c>
      <c r="FE35" s="104">
        <v>7.6809711666197398</v>
      </c>
      <c r="FF35" s="104">
        <v>6.3712728907537297</v>
      </c>
      <c r="FG35" s="104">
        <v>5.5451579617321549</v>
      </c>
      <c r="FH35" s="104">
        <v>6.2254428198058012</v>
      </c>
      <c r="FI35" s="104">
        <v>6.2908829347788489</v>
      </c>
      <c r="FJ35" s="104">
        <v>6.914699227401055</v>
      </c>
      <c r="FK35" s="104">
        <v>7.5726784863287451</v>
      </c>
      <c r="FL35" s="104">
        <v>7.9995612915197629</v>
      </c>
      <c r="FM35" s="104">
        <v>8.346712201710405</v>
      </c>
      <c r="FN35" s="104">
        <v>8.4176375777019175</v>
      </c>
      <c r="FO35" s="104">
        <v>8.0297033378349418</v>
      </c>
      <c r="FP35" s="104">
        <v>8.340031070307024</v>
      </c>
      <c r="FQ35" s="104">
        <v>8.2885459899986635</v>
      </c>
      <c r="FR35" s="104">
        <v>7.6241445897918574</v>
      </c>
      <c r="FS35" s="104">
        <v>6.5965587701398123</v>
      </c>
      <c r="FT35" s="104">
        <v>6.7178442367826277</v>
      </c>
      <c r="FU35" s="104">
        <v>7.3938893675486455</v>
      </c>
      <c r="FV35" s="104">
        <v>7.9457491732316416</v>
      </c>
      <c r="FW35" s="104">
        <v>8.3593910513451899</v>
      </c>
      <c r="FX35" s="104">
        <v>8.8179401928411991</v>
      </c>
      <c r="FY35" s="104">
        <v>9.2699852032461116</v>
      </c>
      <c r="FZ35" s="104">
        <v>9.1927620936324228</v>
      </c>
      <c r="GA35" s="104">
        <v>8.8839996634894156</v>
      </c>
      <c r="GB35" s="104">
        <v>9.060248186479356</v>
      </c>
      <c r="GC35" s="104">
        <v>8.6281530678988414</v>
      </c>
      <c r="GD35" s="104">
        <v>7.4602132796258349</v>
      </c>
      <c r="GE35" s="104">
        <v>6.5633124424305063</v>
      </c>
      <c r="GF35" s="104">
        <v>6.8274239112474895</v>
      </c>
      <c r="GG35" s="104">
        <v>6.9270420358026703</v>
      </c>
      <c r="GH35" s="104">
        <v>7.4764563085315041</v>
      </c>
      <c r="GI35" s="104">
        <v>8.2494323168562502</v>
      </c>
      <c r="GJ35" s="104">
        <v>8.7586348590166985</v>
      </c>
      <c r="GK35" s="104">
        <v>8.6507782212978146</v>
      </c>
      <c r="GL35" s="104">
        <v>8.5061583234015075</v>
      </c>
      <c r="GM35" s="104">
        <v>8.4178602123009387</v>
      </c>
      <c r="GN35" s="104">
        <v>8.3744859196250765</v>
      </c>
      <c r="GO35" s="104">
        <v>8.2060099972099803</v>
      </c>
      <c r="GP35" s="104">
        <v>6.8998556408624152</v>
      </c>
      <c r="GQ35" s="104">
        <v>6.4365190376747483</v>
      </c>
      <c r="GR35" s="104">
        <v>6.8811996676719831</v>
      </c>
      <c r="GS35" s="104">
        <v>7.2240192087979063</v>
      </c>
      <c r="GT35" s="104">
        <v>7.4641620196510914</v>
      </c>
      <c r="GU35" s="104">
        <v>8.0669510503097737</v>
      </c>
      <c r="GV35" s="104">
        <v>8.5379206633004596</v>
      </c>
      <c r="GW35" s="104">
        <v>8.9692814193931678</v>
      </c>
      <c r="GX35" s="104">
        <v>8.790689609622051</v>
      </c>
      <c r="GY35" s="104">
        <v>8.7412160816106077</v>
      </c>
      <c r="GZ35" s="104">
        <v>8.8522774785135336</v>
      </c>
      <c r="HA35" s="104">
        <v>8.5721297265618475</v>
      </c>
      <c r="HB35" s="104">
        <v>7.929151827002948</v>
      </c>
      <c r="HC35" s="104">
        <v>7.5610110553410497</v>
      </c>
      <c r="HD35" s="104">
        <v>7.5900142495813769</v>
      </c>
      <c r="HE35" s="104">
        <v>8.0518461994370139</v>
      </c>
      <c r="HF35" s="104">
        <v>8.4355882492295109</v>
      </c>
      <c r="HG35" s="104">
        <v>9.5606193526582484</v>
      </c>
      <c r="HH35" s="104">
        <v>9.659307431838517</v>
      </c>
      <c r="HI35" s="104">
        <v>10.148276591330365</v>
      </c>
      <c r="HJ35" s="104">
        <v>10.418057350406464</v>
      </c>
      <c r="HK35" s="104">
        <v>10.153057633044142</v>
      </c>
      <c r="HL35" s="104">
        <v>10.246550976804215</v>
      </c>
      <c r="HM35" s="104">
        <v>9.8939975987017057</v>
      </c>
      <c r="HN35" s="104">
        <v>9.1773743090419995</v>
      </c>
      <c r="HO35" s="104">
        <v>8.8468249038676561</v>
      </c>
      <c r="HP35" s="104">
        <v>10.243732698500038</v>
      </c>
      <c r="HQ35" s="104">
        <v>11.507561770236528</v>
      </c>
      <c r="HR35" s="104">
        <v>11.986020518505992</v>
      </c>
      <c r="HS35" s="104">
        <v>13.045114270448559</v>
      </c>
      <c r="HT35" s="104">
        <v>13.561573032563848</v>
      </c>
      <c r="HU35" s="104">
        <v>13.962152300723224</v>
      </c>
      <c r="HV35" s="104">
        <v>14.288063813102617</v>
      </c>
      <c r="HW35" s="104">
        <v>13.382236648700651</v>
      </c>
      <c r="HX35" s="104">
        <v>13.600699761706418</v>
      </c>
      <c r="HY35" s="104">
        <v>13.722571614652354</v>
      </c>
      <c r="HZ35" s="104">
        <v>12.19937049457754</v>
      </c>
      <c r="IA35" s="104">
        <v>10.348263010991825</v>
      </c>
      <c r="IB35" s="104">
        <v>10.79480095150088</v>
      </c>
      <c r="IC35" s="104">
        <v>11.040193567323222</v>
      </c>
      <c r="ID35" s="104">
        <v>11.315988951633498</v>
      </c>
      <c r="IE35" s="104">
        <v>11.93033666980957</v>
      </c>
      <c r="IF35" s="104">
        <v>12.610958044596138</v>
      </c>
    </row>
    <row r="36" spans="2:240" s="107" customFormat="1" ht="15" customHeight="1">
      <c r="B36" s="98" t="s">
        <v>31</v>
      </c>
      <c r="C36" s="97" t="s">
        <v>103</v>
      </c>
      <c r="D36" s="97"/>
      <c r="E36" s="102" t="s">
        <v>32</v>
      </c>
      <c r="F36" s="102" t="s">
        <v>32</v>
      </c>
      <c r="G36" s="102" t="s">
        <v>32</v>
      </c>
      <c r="H36" s="102" t="s">
        <v>32</v>
      </c>
      <c r="I36" s="102" t="s">
        <v>32</v>
      </c>
      <c r="J36" s="102" t="s">
        <v>32</v>
      </c>
      <c r="K36" s="102" t="s">
        <v>32</v>
      </c>
      <c r="L36" s="102" t="s">
        <v>32</v>
      </c>
      <c r="M36" s="102" t="s">
        <v>32</v>
      </c>
      <c r="N36" s="102" t="s">
        <v>32</v>
      </c>
      <c r="O36" s="102" t="s">
        <v>32</v>
      </c>
      <c r="P36" s="102" t="s">
        <v>32</v>
      </c>
      <c r="Q36" s="102" t="s">
        <v>32</v>
      </c>
      <c r="R36" s="102" t="s">
        <v>32</v>
      </c>
      <c r="S36" s="102" t="s">
        <v>32</v>
      </c>
      <c r="T36" s="102" t="s">
        <v>32</v>
      </c>
      <c r="U36" s="102" t="s">
        <v>32</v>
      </c>
      <c r="V36" s="102" t="s">
        <v>32</v>
      </c>
      <c r="W36" s="102" t="s">
        <v>32</v>
      </c>
      <c r="X36" s="102" t="s">
        <v>32</v>
      </c>
      <c r="Y36" s="102" t="s">
        <v>32</v>
      </c>
      <c r="Z36" s="102" t="s">
        <v>32</v>
      </c>
      <c r="AA36" s="102" t="s">
        <v>32</v>
      </c>
      <c r="AB36" s="102" t="s">
        <v>32</v>
      </c>
      <c r="AC36" s="102" t="s">
        <v>32</v>
      </c>
      <c r="AD36" s="102" t="s">
        <v>32</v>
      </c>
      <c r="AE36" s="102" t="s">
        <v>32</v>
      </c>
      <c r="AF36" s="102" t="s">
        <v>32</v>
      </c>
      <c r="AG36" s="102" t="s">
        <v>32</v>
      </c>
      <c r="AH36" s="102" t="s">
        <v>32</v>
      </c>
      <c r="AI36" s="102" t="s">
        <v>32</v>
      </c>
      <c r="AJ36" s="102" t="s">
        <v>32</v>
      </c>
      <c r="AK36" s="102" t="s">
        <v>32</v>
      </c>
      <c r="AL36" s="102" t="s">
        <v>32</v>
      </c>
      <c r="AM36" s="102" t="s">
        <v>32</v>
      </c>
      <c r="AN36" s="102" t="s">
        <v>32</v>
      </c>
      <c r="AO36" s="102" t="s">
        <v>32</v>
      </c>
      <c r="AP36" s="102" t="s">
        <v>32</v>
      </c>
      <c r="AQ36" s="102" t="s">
        <v>32</v>
      </c>
      <c r="AR36" s="102" t="s">
        <v>32</v>
      </c>
      <c r="AS36" s="102" t="s">
        <v>32</v>
      </c>
      <c r="AT36" s="102" t="s">
        <v>32</v>
      </c>
      <c r="AU36" s="102" t="s">
        <v>32</v>
      </c>
      <c r="AV36" s="102" t="s">
        <v>32</v>
      </c>
      <c r="AW36" s="102">
        <v>40.63324715599181</v>
      </c>
      <c r="AX36" s="102">
        <v>42.408530339562041</v>
      </c>
      <c r="AY36" s="102">
        <v>42.135284247783112</v>
      </c>
      <c r="AZ36" s="102">
        <v>41.009612053255495</v>
      </c>
      <c r="BA36" s="102">
        <v>46.71001425321495</v>
      </c>
      <c r="BB36" s="102">
        <v>40.350648682420427</v>
      </c>
      <c r="BC36" s="102">
        <v>32.220751006804889</v>
      </c>
      <c r="BD36" s="102">
        <v>29.108942721710829</v>
      </c>
      <c r="BE36" s="102">
        <v>31.587729868815117</v>
      </c>
      <c r="BF36" s="102">
        <v>33.232714204561141</v>
      </c>
      <c r="BG36" s="102">
        <v>36.420379472275577</v>
      </c>
      <c r="BH36" s="102">
        <v>39.926404752296676</v>
      </c>
      <c r="BI36" s="102">
        <v>43.250548176995082</v>
      </c>
      <c r="BJ36" s="102">
        <v>43.671605420160972</v>
      </c>
      <c r="BK36" s="102">
        <v>44.154628373760112</v>
      </c>
      <c r="BL36" s="102">
        <v>40.622566116184821</v>
      </c>
      <c r="BM36" s="102">
        <v>44.525809730732611</v>
      </c>
      <c r="BN36" s="102">
        <v>38.007518477117024</v>
      </c>
      <c r="BO36" s="102">
        <v>33.92893363224281</v>
      </c>
      <c r="BP36" s="102">
        <v>33.734611126404367</v>
      </c>
      <c r="BQ36" s="102">
        <v>34.938886633531297</v>
      </c>
      <c r="BR36" s="102">
        <v>36.375140036999341</v>
      </c>
      <c r="BS36" s="102">
        <v>37.416306600984193</v>
      </c>
      <c r="BT36" s="102">
        <v>42.4024591205443</v>
      </c>
      <c r="BU36" s="102">
        <v>43.97912044878359</v>
      </c>
      <c r="BV36" s="102">
        <v>46.683530215603419</v>
      </c>
      <c r="BW36" s="102">
        <v>43.14621095557748</v>
      </c>
      <c r="BX36" s="102">
        <v>41.548240286295488</v>
      </c>
      <c r="BY36" s="102">
        <v>46.455048378238281</v>
      </c>
      <c r="BZ36" s="102">
        <v>40.227792353535506</v>
      </c>
      <c r="CA36" s="102">
        <v>34.770956982021602</v>
      </c>
      <c r="CB36" s="102">
        <v>33.164303076401183</v>
      </c>
      <c r="CC36" s="102">
        <v>35.070938592531434</v>
      </c>
      <c r="CD36" s="102">
        <v>35.25</v>
      </c>
      <c r="CE36" s="102">
        <v>37.979999999999997</v>
      </c>
      <c r="CF36" s="102">
        <v>42.37</v>
      </c>
      <c r="CG36" s="102">
        <v>43.49</v>
      </c>
      <c r="CH36" s="102">
        <v>45.954448647859699</v>
      </c>
      <c r="CI36" s="102">
        <v>45.205404098918699</v>
      </c>
      <c r="CJ36" s="102">
        <v>39.927154495191402</v>
      </c>
      <c r="CK36" s="102">
        <v>42.723126830156502</v>
      </c>
      <c r="CL36" s="102">
        <v>37.279838823503098</v>
      </c>
      <c r="CM36" s="102">
        <v>33.210708917153802</v>
      </c>
      <c r="CN36" s="102">
        <v>34.233631780613997</v>
      </c>
      <c r="CO36" s="102">
        <v>35.397009766679204</v>
      </c>
      <c r="CP36" s="102">
        <v>36.263425384430199</v>
      </c>
      <c r="CQ36" s="102">
        <v>37.756294901358302</v>
      </c>
      <c r="CR36" s="102">
        <v>42.625320505042097</v>
      </c>
      <c r="CS36" s="102">
        <v>43.167016333456502</v>
      </c>
      <c r="CT36" s="102">
        <v>47.593907863294902</v>
      </c>
      <c r="CU36" s="102">
        <v>47.404651529090401</v>
      </c>
      <c r="CV36" s="102">
        <v>44.661819429848101</v>
      </c>
      <c r="CW36" s="102">
        <v>48.0213718414307</v>
      </c>
      <c r="CX36" s="102">
        <v>39.965178838724398</v>
      </c>
      <c r="CY36" s="102">
        <v>37.882762266360103</v>
      </c>
      <c r="CZ36" s="102">
        <v>34.163667560631097</v>
      </c>
      <c r="DA36" s="102">
        <v>33.037135603607297</v>
      </c>
      <c r="DB36" s="102">
        <v>35.610289409146702</v>
      </c>
      <c r="DC36" s="102">
        <v>39.164188241191603</v>
      </c>
      <c r="DD36" s="102">
        <v>41.727932517822502</v>
      </c>
      <c r="DE36" s="102">
        <v>44.528310201517002</v>
      </c>
      <c r="DF36" s="102">
        <v>46.463400622740103</v>
      </c>
      <c r="DG36" s="102">
        <v>45.706959501693099</v>
      </c>
      <c r="DH36" s="102">
        <v>43.813511382542899</v>
      </c>
      <c r="DI36" s="102">
        <v>48.775855648765202</v>
      </c>
      <c r="DJ36" s="102">
        <v>44.994839643972298</v>
      </c>
      <c r="DK36" s="102">
        <v>40.443386774489298</v>
      </c>
      <c r="DL36" s="102">
        <v>34.897396728396401</v>
      </c>
      <c r="DM36" s="102">
        <v>36.319236059188803</v>
      </c>
      <c r="DN36" s="102">
        <v>38.600284190650797</v>
      </c>
      <c r="DO36" s="102">
        <v>41.681655323307801</v>
      </c>
      <c r="DP36" s="102">
        <v>44.538368321557101</v>
      </c>
      <c r="DQ36" s="102">
        <v>45.845232488087198</v>
      </c>
      <c r="DR36" s="102">
        <v>50.557919803893903</v>
      </c>
      <c r="DS36" s="102">
        <v>50.588787898891901</v>
      </c>
      <c r="DT36" s="102">
        <v>47.900736044825599</v>
      </c>
      <c r="DU36" s="102">
        <v>53.040213952745702</v>
      </c>
      <c r="DV36" s="102">
        <v>45.898908377965299</v>
      </c>
      <c r="DW36" s="102">
        <v>42.5455888994723</v>
      </c>
      <c r="DX36" s="102">
        <v>41.171951777278899</v>
      </c>
      <c r="DY36" s="102">
        <v>41.440258955109101</v>
      </c>
      <c r="DZ36" s="102">
        <v>42.317982890446999</v>
      </c>
      <c r="EA36" s="102">
        <v>42.248613091518997</v>
      </c>
      <c r="EB36" s="102">
        <v>47.867007868630502</v>
      </c>
      <c r="EC36" s="102">
        <v>49.129926802397399</v>
      </c>
      <c r="ED36" s="102">
        <v>52.501996157419299</v>
      </c>
      <c r="EE36" s="102">
        <v>53.614289819184002</v>
      </c>
      <c r="EF36" s="102">
        <v>48.220566425901502</v>
      </c>
      <c r="EG36" s="102">
        <v>52.791984764210902</v>
      </c>
      <c r="EH36" s="102">
        <v>45.132615861438602</v>
      </c>
      <c r="EI36" s="102">
        <v>41.646636708883101</v>
      </c>
      <c r="EJ36" s="102">
        <v>40.0284986510976</v>
      </c>
      <c r="EK36" s="102">
        <v>37.753612423474898</v>
      </c>
      <c r="EL36" s="102">
        <v>40.502796233576902</v>
      </c>
      <c r="EM36" s="102">
        <v>40.643826796915199</v>
      </c>
      <c r="EN36" s="102">
        <v>44.271175824609898</v>
      </c>
      <c r="EO36" s="102">
        <v>48.732124765873003</v>
      </c>
      <c r="EP36" s="102">
        <v>53.4393892328346</v>
      </c>
      <c r="EQ36" s="102">
        <v>54.357990220789503</v>
      </c>
      <c r="ER36" s="102">
        <v>51.000390730963801</v>
      </c>
      <c r="ES36" s="102">
        <v>54.974987852256099</v>
      </c>
      <c r="ET36" s="102">
        <v>49.4747634478978</v>
      </c>
      <c r="EU36" s="102">
        <v>38.994122178983503</v>
      </c>
      <c r="EV36" s="102">
        <v>37.109314459540002</v>
      </c>
      <c r="EW36" s="102">
        <v>40.213676672336497</v>
      </c>
      <c r="EX36" s="102">
        <v>35.764088074717897</v>
      </c>
      <c r="EY36" s="102">
        <v>45.212459872811401</v>
      </c>
      <c r="EZ36" s="102">
        <v>46.147795466815701</v>
      </c>
      <c r="FA36" s="102">
        <v>49.673658817747402</v>
      </c>
      <c r="FB36" s="102">
        <v>53.820345734873598</v>
      </c>
      <c r="FC36" s="102">
        <v>57.27454404888848</v>
      </c>
      <c r="FD36" s="102">
        <v>51.556827850058177</v>
      </c>
      <c r="FE36" s="102">
        <v>57.556287710331702</v>
      </c>
      <c r="FF36" s="102">
        <v>47.399063782307103</v>
      </c>
      <c r="FG36" s="102">
        <v>41.720652455236852</v>
      </c>
      <c r="FH36" s="102">
        <v>41.607066587575019</v>
      </c>
      <c r="FI36" s="102">
        <v>40.164714698331899</v>
      </c>
      <c r="FJ36" s="102">
        <v>43.32832991841282</v>
      </c>
      <c r="FK36" s="102">
        <v>46.51413125797194</v>
      </c>
      <c r="FL36" s="102">
        <v>51.709744087057224</v>
      </c>
      <c r="FM36" s="102">
        <v>55.202284424586068</v>
      </c>
      <c r="FN36" s="102">
        <v>57.859070017002523</v>
      </c>
      <c r="FO36" s="102">
        <v>54.785668798354493</v>
      </c>
      <c r="FP36" s="102">
        <v>53.379564352573887</v>
      </c>
      <c r="FQ36" s="102">
        <v>60.001236460697697</v>
      </c>
      <c r="FR36" s="102">
        <v>55.16227497873713</v>
      </c>
      <c r="FS36" s="102">
        <v>47.014585388255419</v>
      </c>
      <c r="FT36" s="102">
        <v>42.892115173569643</v>
      </c>
      <c r="FU36" s="102">
        <v>45.155813548678445</v>
      </c>
      <c r="FV36" s="102">
        <v>46.080122747856549</v>
      </c>
      <c r="FW36" s="102">
        <v>47.316324975292758</v>
      </c>
      <c r="FX36" s="102">
        <v>51.975862860114653</v>
      </c>
      <c r="FY36" s="102">
        <v>53.659031656553161</v>
      </c>
      <c r="FZ36" s="102">
        <v>58.564813666045666</v>
      </c>
      <c r="GA36" s="102">
        <v>59.669709876052337</v>
      </c>
      <c r="GB36" s="102">
        <v>56.16097563024946</v>
      </c>
      <c r="GC36" s="102">
        <v>57.076190560909325</v>
      </c>
      <c r="GD36" s="102">
        <v>48.025937199106025</v>
      </c>
      <c r="GE36" s="102">
        <v>44.882098312981782</v>
      </c>
      <c r="GF36" s="102">
        <v>42.611442849499539</v>
      </c>
      <c r="GG36" s="102">
        <v>44.122122855207998</v>
      </c>
      <c r="GH36" s="102">
        <v>44.948263240187138</v>
      </c>
      <c r="GI36" s="102">
        <v>48.369652875794301</v>
      </c>
      <c r="GJ36" s="102">
        <v>55.865936960803865</v>
      </c>
      <c r="GK36" s="102">
        <v>54.824768303626747</v>
      </c>
      <c r="GL36" s="102">
        <v>57.581612866500329</v>
      </c>
      <c r="GM36" s="102">
        <v>60.845630878895783</v>
      </c>
      <c r="GN36" s="102">
        <v>58.536532906337555</v>
      </c>
      <c r="GO36" s="102">
        <v>57.737849540435299</v>
      </c>
      <c r="GP36" s="102">
        <v>47.047641411500102</v>
      </c>
      <c r="GQ36" s="102">
        <v>43.567418766831892</v>
      </c>
      <c r="GR36" s="102">
        <v>42.912488924394737</v>
      </c>
      <c r="GS36" s="102">
        <v>45.029010455225418</v>
      </c>
      <c r="GT36" s="102">
        <v>44.156669640781907</v>
      </c>
      <c r="GU36" s="102">
        <v>46.734596001858613</v>
      </c>
      <c r="GV36" s="102">
        <v>51.945704283448038</v>
      </c>
      <c r="GW36" s="102">
        <v>55.569529486685681</v>
      </c>
      <c r="GX36" s="102">
        <v>58.22871516071833</v>
      </c>
      <c r="GY36" s="102">
        <v>59.121475265872093</v>
      </c>
      <c r="GZ36" s="102">
        <v>54.020445328288609</v>
      </c>
      <c r="HA36" s="102">
        <v>57.486945954702236</v>
      </c>
      <c r="HB36" s="102">
        <v>52.004820341474556</v>
      </c>
      <c r="HC36" s="102">
        <v>50.342310927254815</v>
      </c>
      <c r="HD36" s="102">
        <v>45.152346534588759</v>
      </c>
      <c r="HE36" s="102">
        <v>45.74788224054668</v>
      </c>
      <c r="HF36" s="102">
        <v>44.689824101365645</v>
      </c>
      <c r="HG36" s="102">
        <v>50.271308379366218</v>
      </c>
      <c r="HH36" s="102">
        <v>51.762332937520021</v>
      </c>
      <c r="HI36" s="102">
        <v>55.029574004909662</v>
      </c>
      <c r="HJ36" s="102">
        <v>58.352493659187765</v>
      </c>
      <c r="HK36" s="102">
        <v>59.422907026508184</v>
      </c>
      <c r="HL36" s="102">
        <v>53.155358729719303</v>
      </c>
      <c r="HM36" s="102">
        <v>57.234181310089539</v>
      </c>
      <c r="HN36" s="102">
        <v>48.872718065125603</v>
      </c>
      <c r="HO36" s="102">
        <v>42.66055361315501</v>
      </c>
      <c r="HP36" s="102">
        <v>43.29318062548942</v>
      </c>
      <c r="HQ36" s="102">
        <v>47.334761077551534</v>
      </c>
      <c r="HR36" s="102">
        <v>48.392545279529358</v>
      </c>
      <c r="HS36" s="102">
        <v>51.038171868575247</v>
      </c>
      <c r="HT36" s="102">
        <v>54.934830485910609</v>
      </c>
      <c r="HU36" s="102">
        <v>59.545186029721613</v>
      </c>
      <c r="HV36" s="102">
        <v>62.416143584854993</v>
      </c>
      <c r="HW36" s="102">
        <v>63.246943893432615</v>
      </c>
      <c r="HX36" s="102">
        <v>57.484114537415678</v>
      </c>
      <c r="HY36" s="102">
        <v>63.798825132219413</v>
      </c>
      <c r="HZ36" s="102">
        <v>54.740233994241969</v>
      </c>
      <c r="IA36" s="102">
        <v>50.301359350105812</v>
      </c>
      <c r="IB36" s="102">
        <v>47.860724904707503</v>
      </c>
      <c r="IC36" s="102">
        <v>48.39772684332253</v>
      </c>
      <c r="ID36" s="102">
        <v>47.393665439942303</v>
      </c>
      <c r="IE36" s="102">
        <v>48.322608171507369</v>
      </c>
      <c r="IF36" s="102">
        <v>57.501795351043228</v>
      </c>
    </row>
    <row r="37" spans="2:240" s="107" customFormat="1" ht="21" customHeight="1">
      <c r="B37" s="127" t="s">
        <v>102</v>
      </c>
      <c r="C37" s="86"/>
      <c r="D37" s="86"/>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row>
    <row r="38" spans="2:240" s="111" customFormat="1" ht="15" customHeight="1">
      <c r="B38" s="98" t="s">
        <v>106</v>
      </c>
      <c r="C38" s="97" t="s">
        <v>14</v>
      </c>
      <c r="D38" s="97"/>
      <c r="E38" s="98">
        <v>13511.088253133905</v>
      </c>
      <c r="F38" s="98">
        <v>14422.556935124758</v>
      </c>
      <c r="G38" s="98">
        <v>14355.96392062937</v>
      </c>
      <c r="H38" s="98">
        <v>13679.315092830882</v>
      </c>
      <c r="I38" s="98">
        <v>14204.780817647057</v>
      </c>
      <c r="J38" s="98">
        <v>13798.186351879698</v>
      </c>
      <c r="K38" s="98">
        <v>13007.40215066414</v>
      </c>
      <c r="L38" s="98">
        <v>13251.168707364341</v>
      </c>
      <c r="M38" s="98">
        <v>13429.657538445808</v>
      </c>
      <c r="N38" s="98">
        <v>14059.838191844659</v>
      </c>
      <c r="O38" s="98">
        <v>14317.548717864476</v>
      </c>
      <c r="P38" s="98">
        <v>13368.528038252427</v>
      </c>
      <c r="Q38" s="98">
        <v>14890.68467964427</v>
      </c>
      <c r="R38" s="98">
        <v>14330.039161522633</v>
      </c>
      <c r="S38" s="98">
        <v>15303.271117801049</v>
      </c>
      <c r="T38" s="98">
        <v>14454.82529415205</v>
      </c>
      <c r="U38" s="98">
        <v>14329.775199439251</v>
      </c>
      <c r="V38" s="98">
        <v>14422.407279365078</v>
      </c>
      <c r="W38" s="98">
        <v>13559.470585380117</v>
      </c>
      <c r="X38" s="98">
        <v>14014.876285912696</v>
      </c>
      <c r="Y38" s="98">
        <v>13457.633595029823</v>
      </c>
      <c r="Z38" s="98">
        <v>14624.999863960396</v>
      </c>
      <c r="AA38" s="98">
        <v>14502.684695723015</v>
      </c>
      <c r="AB38" s="98">
        <v>13058.847710891088</v>
      </c>
      <c r="AC38" s="98">
        <v>14757.368572647702</v>
      </c>
      <c r="AD38" s="98">
        <v>13820.5971918</v>
      </c>
      <c r="AE38" s="98">
        <v>15102.559869913423</v>
      </c>
      <c r="AF38" s="98">
        <v>13383.495178980891</v>
      </c>
      <c r="AG38" s="98">
        <v>13773.047925576037</v>
      </c>
      <c r="AH38" s="98">
        <v>12795.652870022372</v>
      </c>
      <c r="AI38" s="98">
        <v>12797.404636682244</v>
      </c>
      <c r="AJ38" s="98">
        <v>13447.412223060346</v>
      </c>
      <c r="AK38" s="98">
        <v>13265.10237037037</v>
      </c>
      <c r="AL38" s="98">
        <v>14080.186369469029</v>
      </c>
      <c r="AM38" s="98">
        <v>14654.631598271604</v>
      </c>
      <c r="AN38" s="98">
        <v>13728.525336132312</v>
      </c>
      <c r="AO38" s="98">
        <v>13799.633267294117</v>
      </c>
      <c r="AP38" s="98">
        <v>15012.663549450548</v>
      </c>
      <c r="AQ38" s="98">
        <v>15807.005363723609</v>
      </c>
      <c r="AR38" s="98">
        <v>14470.758099532708</v>
      </c>
      <c r="AS38" s="98">
        <v>15111.817733644861</v>
      </c>
      <c r="AT38" s="98">
        <v>15175.867480974481</v>
      </c>
      <c r="AU38" s="98">
        <v>15771.794485406699</v>
      </c>
      <c r="AV38" s="98">
        <v>19297.19140911162</v>
      </c>
      <c r="AW38" s="98">
        <v>20078.741421428575</v>
      </c>
      <c r="AX38" s="98">
        <v>20509.818532923833</v>
      </c>
      <c r="AY38" s="98">
        <v>20887.949669193153</v>
      </c>
      <c r="AZ38" s="98">
        <v>20068.879865569619</v>
      </c>
      <c r="BA38" s="98">
        <v>22256.904383379504</v>
      </c>
      <c r="BB38" s="98">
        <v>21493.880401648352</v>
      </c>
      <c r="BC38" s="98">
        <v>22434.080169900499</v>
      </c>
      <c r="BD38" s="98">
        <v>20244.304499999998</v>
      </c>
      <c r="BE38" s="98">
        <v>20460.049885861183</v>
      </c>
      <c r="BF38" s="98">
        <v>19833.005064643799</v>
      </c>
      <c r="BG38" s="98">
        <v>18793.250235925996</v>
      </c>
      <c r="BH38" s="98">
        <v>19763.057727540108</v>
      </c>
      <c r="BI38" s="98">
        <v>20007.158418534436</v>
      </c>
      <c r="BJ38" s="98">
        <v>19929.376127935222</v>
      </c>
      <c r="BK38" s="98">
        <v>20599.324816927085</v>
      </c>
      <c r="BL38" s="98">
        <v>17266.70292245123</v>
      </c>
      <c r="BM38" s="98">
        <v>20049.151454285711</v>
      </c>
      <c r="BN38" s="98">
        <v>20131.468335416666</v>
      </c>
      <c r="BO38" s="98">
        <v>21307.835554218727</v>
      </c>
      <c r="BP38" s="98">
        <v>19749.194972705314</v>
      </c>
      <c r="BQ38" s="98">
        <v>20242.061872533333</v>
      </c>
      <c r="BR38" s="98">
        <v>19514.581108988765</v>
      </c>
      <c r="BS38" s="98">
        <v>18731.034058918915</v>
      </c>
      <c r="BT38" s="98">
        <v>19690.474493965517</v>
      </c>
      <c r="BU38" s="98">
        <v>19597.261954386817</v>
      </c>
      <c r="BV38" s="98">
        <v>20509.434419571044</v>
      </c>
      <c r="BW38" s="98">
        <v>19727.867774934726</v>
      </c>
      <c r="BX38" s="98">
        <v>18309.224389635856</v>
      </c>
      <c r="BY38" s="98">
        <v>21406.550766961649</v>
      </c>
      <c r="BZ38" s="98">
        <v>21478.779959490086</v>
      </c>
      <c r="CA38" s="98">
        <v>24501.030339436616</v>
      </c>
      <c r="CB38" s="98">
        <v>22765.576421008402</v>
      </c>
      <c r="CC38" s="98">
        <v>21902.142991340785</v>
      </c>
      <c r="CD38" s="98">
        <v>21069</v>
      </c>
      <c r="CE38" s="98">
        <v>20784</v>
      </c>
      <c r="CF38" s="98">
        <v>21912</v>
      </c>
      <c r="CG38" s="98">
        <v>21354</v>
      </c>
      <c r="CH38" s="98">
        <v>21813.181357423</v>
      </c>
      <c r="CI38" s="98">
        <v>22682.434055928901</v>
      </c>
      <c r="CJ38" s="98">
        <v>20733.1147760446</v>
      </c>
      <c r="CK38" s="98">
        <v>24106.961972827801</v>
      </c>
      <c r="CL38" s="98">
        <v>25469.715616397902</v>
      </c>
      <c r="CM38" s="98">
        <v>26142.4073746631</v>
      </c>
      <c r="CN38" s="98">
        <v>24649.500509703801</v>
      </c>
      <c r="CO38" s="98">
        <v>25109.58365738636</v>
      </c>
      <c r="CP38" s="98">
        <v>23681.243838991999</v>
      </c>
      <c r="CQ38" s="98">
        <v>22393.113889839598</v>
      </c>
      <c r="CR38" s="98">
        <v>24531.485618232</v>
      </c>
      <c r="CS38" s="98">
        <v>23622.665283754199</v>
      </c>
      <c r="CT38" s="98">
        <v>26246.7278802111</v>
      </c>
      <c r="CU38" s="98">
        <v>27111.148683318999</v>
      </c>
      <c r="CV38" s="98">
        <v>24791.275644357</v>
      </c>
      <c r="CW38" s="98">
        <v>27774.540992777798</v>
      </c>
      <c r="CX38" s="98">
        <v>25764.222465706</v>
      </c>
      <c r="CY38" s="98">
        <v>26437.892705113602</v>
      </c>
      <c r="CZ38" s="98">
        <v>22860.021625295201</v>
      </c>
      <c r="DA38" s="98">
        <v>20508.704650134001</v>
      </c>
      <c r="DB38" s="98">
        <v>21125.483169512601</v>
      </c>
      <c r="DC38" s="98">
        <v>19719.5407016832</v>
      </c>
      <c r="DD38" s="98">
        <v>20698.213695081999</v>
      </c>
      <c r="DE38" s="98">
        <v>20946.6316779882</v>
      </c>
      <c r="DF38" s="98">
        <v>23167.7724868716</v>
      </c>
      <c r="DG38" s="98">
        <v>23686.135226246701</v>
      </c>
      <c r="DH38" s="98">
        <v>22194.723144126099</v>
      </c>
      <c r="DI38" s="98">
        <v>24343.1014032641</v>
      </c>
      <c r="DJ38" s="98">
        <v>24788.623785714499</v>
      </c>
      <c r="DK38" s="98">
        <v>28344.406050000001</v>
      </c>
      <c r="DL38" s="98">
        <v>29069.932279759101</v>
      </c>
      <c r="DM38" s="98">
        <v>27306.443319602899</v>
      </c>
      <c r="DN38" s="98">
        <v>28521.231652486698</v>
      </c>
      <c r="DO38" s="98">
        <v>27725.363521428601</v>
      </c>
      <c r="DP38" s="98">
        <v>28664.673139045499</v>
      </c>
      <c r="DQ38" s="98">
        <v>28674.073318857099</v>
      </c>
      <c r="DR38" s="98">
        <v>31931.2388621711</v>
      </c>
      <c r="DS38" s="98">
        <v>33201.821315747999</v>
      </c>
      <c r="DT38" s="98">
        <v>30929.380428042299</v>
      </c>
      <c r="DU38" s="98">
        <v>35393.842749714298</v>
      </c>
      <c r="DV38" s="98">
        <v>34803.033796000003</v>
      </c>
      <c r="DW38" s="98">
        <v>35634.8185434896</v>
      </c>
      <c r="DX38" s="98">
        <v>31288.832175880802</v>
      </c>
      <c r="DY38" s="98">
        <v>31224.847676470599</v>
      </c>
      <c r="DZ38" s="98">
        <v>28375.4121650667</v>
      </c>
      <c r="EA38" s="98">
        <v>26385.7517092546</v>
      </c>
      <c r="EB38" s="98">
        <v>26460.566155307301</v>
      </c>
      <c r="EC38" s="98">
        <v>24123.699695251398</v>
      </c>
      <c r="ED38" s="98">
        <v>24894.716232627601</v>
      </c>
      <c r="EE38" s="98">
        <v>25207.268308960302</v>
      </c>
      <c r="EF38" s="98">
        <v>22439.206061747002</v>
      </c>
      <c r="EG38" s="98">
        <v>24986.249502919702</v>
      </c>
      <c r="EH38" s="98">
        <v>24567.0225117216</v>
      </c>
      <c r="EI38" s="98">
        <v>26174.272300383102</v>
      </c>
      <c r="EJ38" s="98">
        <v>24612.3823611111</v>
      </c>
      <c r="EK38" s="98">
        <v>23333.424577695201</v>
      </c>
      <c r="EL38" s="98">
        <v>22671.7657014652</v>
      </c>
      <c r="EM38" s="98">
        <v>20756.5555291815</v>
      </c>
      <c r="EN38" s="98">
        <v>21848.7586741573</v>
      </c>
      <c r="EO38" s="98">
        <v>22811.341794399999</v>
      </c>
      <c r="EP38" s="98">
        <v>23598.942227090301</v>
      </c>
      <c r="EQ38" s="98">
        <v>23502.162343589702</v>
      </c>
      <c r="ER38" s="98">
        <v>22156.69224</v>
      </c>
      <c r="ES38" s="98">
        <v>24314.033490874499</v>
      </c>
      <c r="ET38" s="98">
        <v>22844.937434285701</v>
      </c>
      <c r="EU38" s="98">
        <v>24130.562822042099</v>
      </c>
      <c r="EV38" s="98">
        <v>20822.485364419499</v>
      </c>
      <c r="EW38" s="98">
        <v>20967.4052623967</v>
      </c>
      <c r="EX38" s="98">
        <v>20590.130252863401</v>
      </c>
      <c r="EY38" s="98">
        <v>20897.493311255399</v>
      </c>
      <c r="EZ38" s="98">
        <v>21567.616327731099</v>
      </c>
      <c r="FA38" s="98">
        <v>22235.4860486957</v>
      </c>
      <c r="FB38" s="98">
        <v>26063.436154929601</v>
      </c>
      <c r="FC38" s="98">
        <v>29887.577059036143</v>
      </c>
      <c r="FD38" s="98">
        <v>26335.058873703703</v>
      </c>
      <c r="FE38" s="98">
        <v>30956.528806198301</v>
      </c>
      <c r="FF38" s="98">
        <v>31952.665765470902</v>
      </c>
      <c r="FG38" s="98">
        <v>32484.149147804877</v>
      </c>
      <c r="FH38" s="98">
        <v>28668.658623790321</v>
      </c>
      <c r="FI38" s="98">
        <v>28340.800063453818</v>
      </c>
      <c r="FJ38" s="98">
        <v>29360.38234387352</v>
      </c>
      <c r="FK38" s="98">
        <v>29035.604143265311</v>
      </c>
      <c r="FL38" s="98">
        <v>31601.280704247103</v>
      </c>
      <c r="FM38" s="98">
        <v>32514.310665065503</v>
      </c>
      <c r="FN38" s="98">
        <v>34072.740401953124</v>
      </c>
      <c r="FO38" s="98">
        <v>32327.734836974792</v>
      </c>
      <c r="FP38" s="98">
        <v>29276.829347983872</v>
      </c>
      <c r="FQ38" s="98">
        <v>31628.597920502092</v>
      </c>
      <c r="FR38" s="98">
        <v>31513.142214218009</v>
      </c>
      <c r="FS38" s="98">
        <v>32465.240905439336</v>
      </c>
      <c r="FT38" s="98">
        <v>29423.756989156624</v>
      </c>
      <c r="FU38" s="98">
        <v>28671.85532809524</v>
      </c>
      <c r="FV38" s="98">
        <v>28353.566098340249</v>
      </c>
      <c r="FW38" s="98">
        <v>28652.337618340611</v>
      </c>
      <c r="FX38" s="98">
        <v>30551.737768246443</v>
      </c>
      <c r="FY38" s="98">
        <v>30657.550900471702</v>
      </c>
      <c r="FZ38" s="98">
        <v>32286.93311992188</v>
      </c>
      <c r="GA38" s="98">
        <v>33321.535076068372</v>
      </c>
      <c r="GB38" s="98">
        <v>30124.935111848339</v>
      </c>
      <c r="GC38" s="98">
        <v>31942.52420985221</v>
      </c>
      <c r="GD38" s="98">
        <v>31852.223614693874</v>
      </c>
      <c r="GE38" s="98">
        <v>33542.329817903927</v>
      </c>
      <c r="GF38" s="98">
        <v>30402.36261894273</v>
      </c>
      <c r="GG38" s="98">
        <v>30530.7165678733</v>
      </c>
      <c r="GH38" s="98">
        <v>28365.793891780821</v>
      </c>
      <c r="GI38" s="98">
        <v>27750.074539555553</v>
      </c>
      <c r="GJ38" s="98">
        <v>29745.555446575345</v>
      </c>
      <c r="GK38" s="98">
        <v>30008.524505527639</v>
      </c>
      <c r="GL38" s="98">
        <v>32456.854149999999</v>
      </c>
      <c r="GM38" s="98">
        <v>33528.308387168145</v>
      </c>
      <c r="GN38" s="98">
        <v>32070.733567015701</v>
      </c>
      <c r="GO38" s="98">
        <v>32258.062289423098</v>
      </c>
      <c r="GP38" s="98">
        <v>31883.839447692306</v>
      </c>
      <c r="GQ38" s="98">
        <v>32168.863169902907</v>
      </c>
      <c r="GR38" s="98">
        <v>29376.343245544558</v>
      </c>
      <c r="GS38" s="98">
        <v>29594.186106735753</v>
      </c>
      <c r="GT38" s="98">
        <v>27627.928157070703</v>
      </c>
      <c r="GU38" s="98">
        <v>27534.620588265308</v>
      </c>
      <c r="GV38" s="98">
        <v>30113.211355837564</v>
      </c>
      <c r="GW38" s="98">
        <v>31409.650746907213</v>
      </c>
      <c r="GX38" s="98">
        <v>34663.246910576927</v>
      </c>
      <c r="GY38" s="98">
        <v>34329.270295698923</v>
      </c>
      <c r="GZ38" s="98">
        <v>31945.960606666667</v>
      </c>
      <c r="HA38" s="98">
        <v>34867.493441935483</v>
      </c>
      <c r="HB38" s="98">
        <v>35381.195221910108</v>
      </c>
      <c r="HC38" s="98">
        <v>38395.75140914286</v>
      </c>
      <c r="HD38" s="98">
        <v>34696.327039411772</v>
      </c>
      <c r="HE38" s="98">
        <v>33083.408197604789</v>
      </c>
      <c r="HF38" s="98">
        <v>31414.907556172839</v>
      </c>
      <c r="HG38" s="98">
        <v>29618.207362427747</v>
      </c>
      <c r="HH38" s="98">
        <v>32117.546668789808</v>
      </c>
      <c r="HI38" s="98">
        <v>34072.740388607592</v>
      </c>
      <c r="HJ38" s="98">
        <v>37341.998302941181</v>
      </c>
      <c r="HK38" s="98">
        <v>40481.174928481014</v>
      </c>
      <c r="HL38" s="98">
        <v>37059.926435374146</v>
      </c>
      <c r="HM38" s="98">
        <v>44162.057943661974</v>
      </c>
      <c r="HN38" s="98">
        <v>46481.651249999995</v>
      </c>
      <c r="HO38" s="98">
        <v>49835.403423741001</v>
      </c>
      <c r="HP38" s="98">
        <v>47251.983743971628</v>
      </c>
      <c r="HQ38" s="98">
        <v>48644.468312230223</v>
      </c>
      <c r="HR38" s="98">
        <v>48573.415364583328</v>
      </c>
      <c r="HS38" s="98">
        <v>48373.276220394735</v>
      </c>
      <c r="HT38" s="98">
        <v>52823.56417318841</v>
      </c>
      <c r="HU38" s="98">
        <v>55922.434434931507</v>
      </c>
      <c r="HV38" s="98">
        <v>59865.072263924041</v>
      </c>
      <c r="HW38" s="98">
        <v>60205.337746000005</v>
      </c>
      <c r="HX38" s="98">
        <v>50635.740188888885</v>
      </c>
      <c r="HY38" s="98">
        <v>49557.140188815785</v>
      </c>
      <c r="HZ38" s="98">
        <v>44315.432027611932</v>
      </c>
      <c r="IA38" s="98">
        <v>44341.726778620679</v>
      </c>
      <c r="IB38" s="98">
        <v>39016.677345714284</v>
      </c>
      <c r="IC38" s="98">
        <v>36256.447265217386</v>
      </c>
      <c r="ID38" s="98">
        <v>33625.103596323526</v>
      </c>
      <c r="IE38" s="98">
        <v>32123.902848837206</v>
      </c>
      <c r="IF38" s="98">
        <v>35044.8427124031</v>
      </c>
    </row>
    <row r="39" spans="2:240" s="109" customFormat="1" ht="15" customHeight="1">
      <c r="B39" s="110" t="s">
        <v>21</v>
      </c>
      <c r="C39" s="100" t="s">
        <v>58</v>
      </c>
      <c r="D39" s="100"/>
      <c r="E39" s="110">
        <v>95.356087483285918</v>
      </c>
      <c r="F39" s="110">
        <v>99.634726430380411</v>
      </c>
      <c r="G39" s="110">
        <v>98.887420069845859</v>
      </c>
      <c r="H39" s="110">
        <v>94.062257915892445</v>
      </c>
      <c r="I39" s="110">
        <v>98.952036838417996</v>
      </c>
      <c r="J39" s="110">
        <v>95.758239703618671</v>
      </c>
      <c r="K39" s="110">
        <v>89.243740263764323</v>
      </c>
      <c r="L39" s="110">
        <v>89.646441768384605</v>
      </c>
      <c r="M39" s="110">
        <v>89.417678149040754</v>
      </c>
      <c r="N39" s="110">
        <v>94.441328665710174</v>
      </c>
      <c r="O39" s="110">
        <v>95.348515282791823</v>
      </c>
      <c r="P39" s="110">
        <v>89.957299235633826</v>
      </c>
      <c r="Q39" s="110">
        <v>99.63880518249141</v>
      </c>
      <c r="R39" s="110">
        <v>97.39873339253748</v>
      </c>
      <c r="S39" s="110">
        <v>102.8571101029888</v>
      </c>
      <c r="T39" s="110">
        <v>95.67297632342887</v>
      </c>
      <c r="U39" s="110">
        <v>97.225558409425233</v>
      </c>
      <c r="V39" s="110">
        <v>98.159310603359799</v>
      </c>
      <c r="W39" s="110">
        <v>91.633734377099501</v>
      </c>
      <c r="X39" s="110">
        <v>92.361071277639013</v>
      </c>
      <c r="Y39" s="110">
        <v>89.019090743273466</v>
      </c>
      <c r="Z39" s="110">
        <v>95.585760173165767</v>
      </c>
      <c r="AA39" s="110">
        <v>95.618672847148559</v>
      </c>
      <c r="AB39" s="110">
        <v>86.6301227454844</v>
      </c>
      <c r="AC39" s="110">
        <v>95.921111631512318</v>
      </c>
      <c r="AD39" s="110">
        <v>93.242549633657617</v>
      </c>
      <c r="AE39" s="110">
        <v>100.46482642294569</v>
      </c>
      <c r="AF39" s="110">
        <v>89.806759118690437</v>
      </c>
      <c r="AG39" s="110">
        <v>90.274149357396354</v>
      </c>
      <c r="AH39" s="110">
        <v>83.971824190327993</v>
      </c>
      <c r="AI39" s="110">
        <v>77.600685497924431</v>
      </c>
      <c r="AJ39" s="110">
        <v>84.054251768081585</v>
      </c>
      <c r="AK39" s="110">
        <v>81.267739573721386</v>
      </c>
      <c r="AL39" s="110">
        <v>87.851748809408789</v>
      </c>
      <c r="AM39" s="110">
        <v>90.419344870505782</v>
      </c>
      <c r="AN39" s="110">
        <v>84.383472381056635</v>
      </c>
      <c r="AO39" s="110">
        <v>88.189166482715066</v>
      </c>
      <c r="AP39" s="110">
        <v>95.173516684857063</v>
      </c>
      <c r="AQ39" s="110">
        <v>100.74930628685375</v>
      </c>
      <c r="AR39" s="110">
        <v>94.216110662184136</v>
      </c>
      <c r="AS39" s="110">
        <v>95.203295046415334</v>
      </c>
      <c r="AT39" s="110">
        <v>95.002089853156932</v>
      </c>
      <c r="AU39" s="110">
        <v>100.03657089162697</v>
      </c>
      <c r="AV39" s="110">
        <v>119.14191928161569</v>
      </c>
      <c r="AW39" s="110">
        <v>120.54132928816468</v>
      </c>
      <c r="AX39" s="110">
        <v>125.62638106912276</v>
      </c>
      <c r="AY39" s="110">
        <v>126.38762356239366</v>
      </c>
      <c r="AZ39" s="110">
        <v>122.00959716339345</v>
      </c>
      <c r="BA39" s="110">
        <v>129.81456170872784</v>
      </c>
      <c r="BB39" s="110">
        <v>128.35325184480354</v>
      </c>
      <c r="BC39" s="110">
        <v>137.57990310292752</v>
      </c>
      <c r="BD39" s="110">
        <v>126.3869992600153</v>
      </c>
      <c r="BE39" s="110">
        <v>125.67637899856307</v>
      </c>
      <c r="BF39" s="110">
        <v>121.27831877732781</v>
      </c>
      <c r="BG39" s="110">
        <v>111.25738226487334</v>
      </c>
      <c r="BH39" s="110">
        <v>117.53062682027064</v>
      </c>
      <c r="BI39" s="110">
        <v>115.2737435940364</v>
      </c>
      <c r="BJ39" s="110">
        <v>118.49873386774512</v>
      </c>
      <c r="BK39" s="110">
        <v>121.32303761867514</v>
      </c>
      <c r="BL39" s="110">
        <v>103.79063042059177</v>
      </c>
      <c r="BM39" s="110">
        <v>118.33822244359587</v>
      </c>
      <c r="BN39" s="110">
        <v>119.93241759312409</v>
      </c>
      <c r="BO39" s="110">
        <v>125.16068776919222</v>
      </c>
      <c r="BP39" s="110">
        <v>115.99703088130977</v>
      </c>
      <c r="BQ39" s="110">
        <v>118.21976984846361</v>
      </c>
      <c r="BR39" s="110">
        <v>113.20543075870161</v>
      </c>
      <c r="BS39" s="110">
        <v>107.94303561716374</v>
      </c>
      <c r="BT39" s="110">
        <v>112.20378457344032</v>
      </c>
      <c r="BU39" s="110">
        <v>110.67280936858913</v>
      </c>
      <c r="BV39" s="110">
        <v>115.50162363927346</v>
      </c>
      <c r="BW39" s="110">
        <v>116.92442639080174</v>
      </c>
      <c r="BX39" s="110">
        <v>105.79598121004162</v>
      </c>
      <c r="BY39" s="110">
        <v>121.47746342361643</v>
      </c>
      <c r="BZ39" s="110">
        <v>125.05582024608687</v>
      </c>
      <c r="CA39" s="110">
        <v>141.07544961397474</v>
      </c>
      <c r="CB39" s="110">
        <v>132.20728734586979</v>
      </c>
      <c r="CC39" s="110">
        <v>129.91197546060044</v>
      </c>
      <c r="CD39" s="110">
        <v>124</v>
      </c>
      <c r="CE39" s="110">
        <v>118</v>
      </c>
      <c r="CF39" s="110">
        <v>122</v>
      </c>
      <c r="CG39" s="110">
        <v>120</v>
      </c>
      <c r="CH39" s="110">
        <v>122.91928945117</v>
      </c>
      <c r="CI39" s="110">
        <v>128.67863238851399</v>
      </c>
      <c r="CJ39" s="110">
        <v>119.463738136586</v>
      </c>
      <c r="CK39" s="110">
        <v>137.867548630306</v>
      </c>
      <c r="CL39" s="110">
        <v>145.11547088113201</v>
      </c>
      <c r="CM39" s="110">
        <v>150.43247771935501</v>
      </c>
      <c r="CN39" s="110">
        <v>139.946236392293</v>
      </c>
      <c r="CO39" s="110">
        <v>142.62204620473759</v>
      </c>
      <c r="CP39" s="110">
        <v>135.60297893769601</v>
      </c>
      <c r="CQ39" s="110">
        <v>128.66837601474899</v>
      </c>
      <c r="CR39" s="110">
        <v>136.03550541972999</v>
      </c>
      <c r="CS39" s="110">
        <v>132.46149743578201</v>
      </c>
      <c r="CT39" s="110">
        <v>141.930883995605</v>
      </c>
      <c r="CU39" s="110">
        <v>145.661596539572</v>
      </c>
      <c r="CV39" s="110">
        <v>135.42677745677199</v>
      </c>
      <c r="CW39" s="110">
        <v>149.60253093243199</v>
      </c>
      <c r="CX39" s="110">
        <v>146.25112787056901</v>
      </c>
      <c r="CY39" s="110">
        <v>147.89489276269799</v>
      </c>
      <c r="CZ39" s="110">
        <v>129.78498841567799</v>
      </c>
      <c r="DA39" s="110">
        <v>122.717961282405</v>
      </c>
      <c r="DB39" s="110">
        <v>119.84489809678</v>
      </c>
      <c r="DC39" s="110">
        <v>109.557847304399</v>
      </c>
      <c r="DD39" s="110">
        <v>116.913794252732</v>
      </c>
      <c r="DE39" s="110">
        <v>116.64166610530999</v>
      </c>
      <c r="DF39" s="110">
        <v>128.48204211008499</v>
      </c>
      <c r="DG39" s="110">
        <v>133.01521882526299</v>
      </c>
      <c r="DH39" s="110">
        <v>121.589149802216</v>
      </c>
      <c r="DI39" s="110">
        <v>134.06806950318699</v>
      </c>
      <c r="DJ39" s="110">
        <v>137.55668324106699</v>
      </c>
      <c r="DK39" s="110">
        <v>158.54904401337501</v>
      </c>
      <c r="DL39" s="110">
        <v>165.08746208597901</v>
      </c>
      <c r="DM39" s="110">
        <v>154.73577530739101</v>
      </c>
      <c r="DN39" s="110">
        <v>156.750848322021</v>
      </c>
      <c r="DO39" s="110">
        <v>147.838279646666</v>
      </c>
      <c r="DP39" s="110">
        <v>155.401588385384</v>
      </c>
      <c r="DQ39" s="110">
        <v>155.791391694997</v>
      </c>
      <c r="DR39" s="110">
        <v>169.73302087867799</v>
      </c>
      <c r="DS39" s="110">
        <v>176.43054884029101</v>
      </c>
      <c r="DT39" s="110">
        <v>162.43339171112601</v>
      </c>
      <c r="DU39" s="110">
        <v>184.832517119752</v>
      </c>
      <c r="DV39" s="110">
        <v>184.23401571852099</v>
      </c>
      <c r="DW39" s="110">
        <v>186.19907906789999</v>
      </c>
      <c r="DX39" s="110">
        <v>166.45155303115499</v>
      </c>
      <c r="DY39" s="110">
        <v>165.55090147829301</v>
      </c>
      <c r="DZ39" s="110">
        <v>152.36593155347501</v>
      </c>
      <c r="EA39" s="110">
        <v>142.70645834539499</v>
      </c>
      <c r="EB39" s="110">
        <v>138.28420191232499</v>
      </c>
      <c r="EC39" s="110">
        <v>126.80092925898199</v>
      </c>
      <c r="ED39" s="110">
        <v>130.02623198835499</v>
      </c>
      <c r="EE39" s="110">
        <v>119.83955334164099</v>
      </c>
      <c r="EF39" s="110">
        <v>116.508967697288</v>
      </c>
      <c r="EG39" s="110">
        <v>127.80213115421201</v>
      </c>
      <c r="EH39" s="110">
        <v>128.73672468088401</v>
      </c>
      <c r="EI39" s="110">
        <v>135.68533150075501</v>
      </c>
      <c r="EJ39" s="110">
        <v>125.684707259123</v>
      </c>
      <c r="EK39" s="110">
        <v>121.30512748391099</v>
      </c>
      <c r="EL39" s="110">
        <v>116.149828038207</v>
      </c>
      <c r="EM39" s="110">
        <v>107.408285061599</v>
      </c>
      <c r="EN39" s="110">
        <v>114.794335983313</v>
      </c>
      <c r="EO39" s="110">
        <v>114.44812154769301</v>
      </c>
      <c r="EP39" s="110">
        <v>117.024076653509</v>
      </c>
      <c r="EQ39" s="110">
        <v>116.21878239716</v>
      </c>
      <c r="ER39" s="110">
        <v>110.74449554416</v>
      </c>
      <c r="ES39" s="110">
        <v>117.905242151747</v>
      </c>
      <c r="ET39" s="110">
        <v>113.32731982262899</v>
      </c>
      <c r="EU39" s="110">
        <v>120.700791412236</v>
      </c>
      <c r="EV39" s="110">
        <v>104.372380503877</v>
      </c>
      <c r="EW39" s="110">
        <v>102.54253124305301</v>
      </c>
      <c r="EX39" s="110">
        <v>104.44835789403101</v>
      </c>
      <c r="EY39" s="110">
        <v>99.034157124979501</v>
      </c>
      <c r="EZ39" s="110">
        <v>107.980997664977</v>
      </c>
      <c r="FA39" s="110">
        <v>111.792287826524</v>
      </c>
      <c r="FB39" s="110">
        <v>128.06034269303299</v>
      </c>
      <c r="FC39" s="110">
        <v>142.16953898483169</v>
      </c>
      <c r="FD39" s="110">
        <v>128.70320371965897</v>
      </c>
      <c r="FE39" s="110">
        <v>148.71424260248099</v>
      </c>
      <c r="FF39" s="110">
        <v>151.669741713495</v>
      </c>
      <c r="FG39" s="110">
        <v>157.82084548643203</v>
      </c>
      <c r="FH39" s="110">
        <v>140.43825976178249</v>
      </c>
      <c r="FI39" s="110">
        <v>139.86996245614733</v>
      </c>
      <c r="FJ39" s="110">
        <v>141.95686228906683</v>
      </c>
      <c r="FK39" s="110">
        <v>140.46526765460868</v>
      </c>
      <c r="FL39" s="110">
        <v>151.38128067767769</v>
      </c>
      <c r="FM39" s="110">
        <v>153.22105447679803</v>
      </c>
      <c r="FN39" s="110">
        <v>160.85977949100968</v>
      </c>
      <c r="FO39" s="110">
        <v>160.60285326152754</v>
      </c>
      <c r="FP39" s="110">
        <v>141.4064129299264</v>
      </c>
      <c r="FQ39" s="110">
        <v>150.30391710576023</v>
      </c>
      <c r="FR39" s="110">
        <v>147.24789085191665</v>
      </c>
      <c r="FS39" s="110">
        <v>153.96139802766041</v>
      </c>
      <c r="FT39" s="110">
        <v>142.19617052829747</v>
      </c>
      <c r="FU39" s="110">
        <v>139.42548613870559</v>
      </c>
      <c r="FV39" s="110">
        <v>139.96741969889388</v>
      </c>
      <c r="FW39" s="110">
        <v>138.92704301594361</v>
      </c>
      <c r="FX39" s="110">
        <v>147.77225080460295</v>
      </c>
      <c r="FY39" s="110">
        <v>147.16512976406125</v>
      </c>
      <c r="FZ39" s="110">
        <v>154.6361130512058</v>
      </c>
      <c r="GA39" s="110">
        <v>158.62555605330076</v>
      </c>
      <c r="GB39" s="110">
        <v>143.14194722785209</v>
      </c>
      <c r="GC39" s="110">
        <v>154.39621921520069</v>
      </c>
      <c r="GD39" s="110">
        <v>155.30867087786334</v>
      </c>
      <c r="GE39" s="110">
        <v>161.47816869113689</v>
      </c>
      <c r="GF39" s="110">
        <v>146.69960705934869</v>
      </c>
      <c r="GG39" s="110">
        <v>144.695339184234</v>
      </c>
      <c r="GH39" s="110">
        <v>136.47287643181966</v>
      </c>
      <c r="GI39" s="110">
        <v>133.35398157664295</v>
      </c>
      <c r="GJ39" s="110">
        <v>137.27849962699938</v>
      </c>
      <c r="GK39" s="110">
        <v>140.21687235201577</v>
      </c>
      <c r="GL39" s="110">
        <v>154.07575222622359</v>
      </c>
      <c r="GM39" s="110">
        <v>155.51035782744327</v>
      </c>
      <c r="GN39" s="110">
        <v>146.89824962948748</v>
      </c>
      <c r="GO39" s="110">
        <v>154.42649902644499</v>
      </c>
      <c r="GP39" s="110">
        <v>154.61426172038196</v>
      </c>
      <c r="GQ39" s="110">
        <v>156.98819797687858</v>
      </c>
      <c r="GR39" s="110">
        <v>142.46323999711908</v>
      </c>
      <c r="GS39" s="110">
        <v>140.60899334334459</v>
      </c>
      <c r="GT39" s="110">
        <v>132.31254293488774</v>
      </c>
      <c r="GU39" s="110">
        <v>131.02810613042635</v>
      </c>
      <c r="GV39" s="110">
        <v>143.64624526853601</v>
      </c>
      <c r="GW39" s="110">
        <v>145.18291784565531</v>
      </c>
      <c r="GX39" s="110">
        <v>162.49617663736763</v>
      </c>
      <c r="GY39" s="110">
        <v>159.90294187618952</v>
      </c>
      <c r="GZ39" s="110">
        <v>149.86377141516812</v>
      </c>
      <c r="HA39" s="110">
        <v>165.16461519380636</v>
      </c>
      <c r="HB39" s="110">
        <v>168.47737485621036</v>
      </c>
      <c r="HC39" s="110">
        <v>177.14419595054179</v>
      </c>
      <c r="HD39" s="110">
        <v>159.84757714634151</v>
      </c>
      <c r="HE39" s="110">
        <v>152.80808632038941</v>
      </c>
      <c r="HF39" s="110">
        <v>146.27123341189321</v>
      </c>
      <c r="HG39" s="110">
        <v>135.34655485498442</v>
      </c>
      <c r="HH39" s="110">
        <v>149.42820646021633</v>
      </c>
      <c r="HI39" s="110">
        <v>156.09304361970482</v>
      </c>
      <c r="HJ39" s="110">
        <v>173.38011994045996</v>
      </c>
      <c r="HK39" s="110">
        <v>187.29211240702782</v>
      </c>
      <c r="HL39" s="110">
        <v>174.33547268712596</v>
      </c>
      <c r="HM39" s="110">
        <v>206.57549257172977</v>
      </c>
      <c r="HN39" s="110">
        <v>220.09846360684568</v>
      </c>
      <c r="HO39" s="110">
        <v>234.96102964181532</v>
      </c>
      <c r="HP39" s="110">
        <v>222.96130472859915</v>
      </c>
      <c r="HQ39" s="110">
        <v>226.64770875875712</v>
      </c>
      <c r="HR39" s="110">
        <v>223.60448235350532</v>
      </c>
      <c r="HS39" s="110">
        <v>224.33298710947034</v>
      </c>
      <c r="HT39" s="110">
        <v>242.35020632002394</v>
      </c>
      <c r="HU39" s="110">
        <v>255.92187027865717</v>
      </c>
      <c r="HV39" s="110">
        <v>275.33785747096317</v>
      </c>
      <c r="HW39" s="110">
        <v>278.90057634033354</v>
      </c>
      <c r="HX39" s="110">
        <v>239.17374918652251</v>
      </c>
      <c r="HY39" s="110">
        <v>232.56924600018522</v>
      </c>
      <c r="HZ39" s="110">
        <v>209.86986717441241</v>
      </c>
      <c r="IA39" s="110">
        <v>204.96510513245556</v>
      </c>
      <c r="IB39" s="110">
        <v>181.6660512305441</v>
      </c>
      <c r="IC39" s="110">
        <v>168.91359922352385</v>
      </c>
      <c r="ID39" s="110">
        <v>156.97563123369488</v>
      </c>
      <c r="IE39" s="110">
        <v>150.21508201326711</v>
      </c>
      <c r="IF39" s="110">
        <v>161.45083068104711</v>
      </c>
    </row>
    <row r="40" spans="2:240" s="83" customFormat="1" ht="15" customHeight="1">
      <c r="B40" s="98" t="s">
        <v>20</v>
      </c>
      <c r="C40" s="113" t="s">
        <v>24</v>
      </c>
      <c r="D40" s="113"/>
      <c r="E40" s="105">
        <v>14.353836552673826</v>
      </c>
      <c r="F40" s="105">
        <v>14.320624598336435</v>
      </c>
      <c r="G40" s="105">
        <v>14.045013701377998</v>
      </c>
      <c r="H40" s="105">
        <v>14.450436891121571</v>
      </c>
      <c r="I40" s="105">
        <v>15.413493526057195</v>
      </c>
      <c r="J40" s="105">
        <v>15.772077911792554</v>
      </c>
      <c r="K40" s="105">
        <v>15.940390434288091</v>
      </c>
      <c r="L40" s="105">
        <v>15.621810192669134</v>
      </c>
      <c r="M40" s="105">
        <v>15.346932203397357</v>
      </c>
      <c r="N40" s="105">
        <v>14.839096183734998</v>
      </c>
      <c r="O40" s="105">
        <v>14.477941718188855</v>
      </c>
      <c r="P40" s="105">
        <v>14.366223784161841</v>
      </c>
      <c r="Q40" s="105">
        <v>14.295796741132305</v>
      </c>
      <c r="R40" s="105">
        <v>14.103083691194101</v>
      </c>
      <c r="S40" s="105">
        <v>14.456428664269763</v>
      </c>
      <c r="T40" s="105">
        <v>14.598247527063995</v>
      </c>
      <c r="U40" s="105">
        <v>15.399621132905059</v>
      </c>
      <c r="V40" s="105">
        <v>15.764331278590618</v>
      </c>
      <c r="W40" s="105">
        <v>15.854678531510272</v>
      </c>
      <c r="X40" s="105">
        <v>15.619289726632374</v>
      </c>
      <c r="Y40" s="105">
        <v>15.281420382102917</v>
      </c>
      <c r="Z40" s="105">
        <v>14.974424653225929</v>
      </c>
      <c r="AA40" s="105">
        <v>14.520547630916553</v>
      </c>
      <c r="AB40" s="105">
        <v>14.173177746811566</v>
      </c>
      <c r="AC40" s="105">
        <v>13.867970414894728</v>
      </c>
      <c r="AD40" s="105">
        <v>13.745679390332457</v>
      </c>
      <c r="AE40" s="105">
        <v>14.15654765369867</v>
      </c>
      <c r="AF40" s="105">
        <v>13.941302682986301</v>
      </c>
      <c r="AG40" s="105">
        <v>14.161062003342884</v>
      </c>
      <c r="AH40" s="105">
        <v>14.04906037808388</v>
      </c>
      <c r="AI40" s="105">
        <v>14.401482089835262</v>
      </c>
      <c r="AJ40" s="105">
        <v>14.226075224063678</v>
      </c>
      <c r="AK40" s="105">
        <v>13.978652889074935</v>
      </c>
      <c r="AL40" s="105">
        <v>13.928275414992077</v>
      </c>
      <c r="AM40" s="105">
        <v>13.481475895938658</v>
      </c>
      <c r="AN40" s="105">
        <v>13.316965697248168</v>
      </c>
      <c r="AO40" s="105">
        <v>12.732769767775896</v>
      </c>
      <c r="AP40" s="105">
        <v>13.683357451261147</v>
      </c>
      <c r="AQ40" s="105">
        <v>14.253792321975013</v>
      </c>
      <c r="AR40" s="105">
        <v>14.568177339442629</v>
      </c>
      <c r="AS40" s="105">
        <v>15.259273176776441</v>
      </c>
      <c r="AT40" s="105">
        <v>15.825782044867148</v>
      </c>
      <c r="AU40" s="105">
        <v>17.528297644268044</v>
      </c>
      <c r="AV40" s="105">
        <v>20.3946817295393</v>
      </c>
      <c r="AW40" s="105">
        <v>20.507433033248123</v>
      </c>
      <c r="AX40" s="105">
        <v>20.060038944249577</v>
      </c>
      <c r="AY40" s="105">
        <v>19.591766987587881</v>
      </c>
      <c r="AZ40" s="105">
        <v>19.382060127018974</v>
      </c>
      <c r="BA40" s="105">
        <v>19.199518766978144</v>
      </c>
      <c r="BB40" s="105">
        <v>19.208708009866456</v>
      </c>
      <c r="BC40" s="105">
        <v>19.5145796384165</v>
      </c>
      <c r="BD40" s="105">
        <v>19.825222524298681</v>
      </c>
      <c r="BE40" s="105">
        <v>20.002478031906968</v>
      </c>
      <c r="BF40" s="105">
        <v>20.076153236312017</v>
      </c>
      <c r="BG40" s="105">
        <v>19.816119733751606</v>
      </c>
      <c r="BH40" s="105">
        <v>20.012676808550111</v>
      </c>
      <c r="BI40" s="105">
        <v>19.704534069124843</v>
      </c>
      <c r="BJ40" s="105">
        <v>18.987905058235597</v>
      </c>
      <c r="BK40" s="105">
        <v>18.595129201172636</v>
      </c>
      <c r="BL40" s="105">
        <v>17.384887040254409</v>
      </c>
      <c r="BM40" s="105">
        <v>17.377707971429835</v>
      </c>
      <c r="BN40" s="105">
        <v>17.394142993137191</v>
      </c>
      <c r="BO40" s="105">
        <v>17.799079180677523</v>
      </c>
      <c r="BP40" s="105">
        <v>17.436445853240922</v>
      </c>
      <c r="BQ40" s="105">
        <v>18.142173504015872</v>
      </c>
      <c r="BR40" s="105">
        <v>18.135539882955758</v>
      </c>
      <c r="BS40" s="105">
        <v>18.264151021730346</v>
      </c>
      <c r="BT40" s="105">
        <v>18.279347232243985</v>
      </c>
      <c r="BU40" s="105">
        <v>18.414396457574124</v>
      </c>
      <c r="BV40" s="105">
        <v>18.001963170381146</v>
      </c>
      <c r="BW40" s="105">
        <v>17.987700951929309</v>
      </c>
      <c r="BX40" s="105">
        <v>17.430548487384186</v>
      </c>
      <c r="BY40" s="105">
        <v>17.736487478664117</v>
      </c>
      <c r="BZ40" s="105">
        <v>18.000845734105138</v>
      </c>
      <c r="CA40" s="105">
        <v>19.221963804956506</v>
      </c>
      <c r="CB40" s="105">
        <v>19.212466918564854</v>
      </c>
      <c r="CC40" s="105">
        <v>19.438178971664716</v>
      </c>
      <c r="CD40" s="105">
        <v>19.61</v>
      </c>
      <c r="CE40" s="105">
        <v>19.256</v>
      </c>
      <c r="CF40" s="105">
        <v>19.332999999999998</v>
      </c>
      <c r="CG40" s="105">
        <v>19.18</v>
      </c>
      <c r="CH40" s="105">
        <v>18.6493311999802</v>
      </c>
      <c r="CI40" s="105">
        <v>18.5147450208488</v>
      </c>
      <c r="CJ40" s="105">
        <v>18.778571486130101</v>
      </c>
      <c r="CK40" s="105">
        <v>19.6193361155362</v>
      </c>
      <c r="CL40" s="105">
        <v>20.346685921077</v>
      </c>
      <c r="CM40" s="105">
        <v>20.6901510413411</v>
      </c>
      <c r="CN40" s="105">
        <v>20.508314386790499</v>
      </c>
      <c r="CO40" s="105">
        <v>21.099379285458749</v>
      </c>
      <c r="CP40" s="105">
        <v>21.009489367377999</v>
      </c>
      <c r="CQ40" s="105">
        <v>20.896334064706998</v>
      </c>
      <c r="CR40" s="105">
        <v>21.454474252909201</v>
      </c>
      <c r="CS40" s="105">
        <v>21.212201827906501</v>
      </c>
      <c r="CT40" s="105">
        <v>21.210755113220898</v>
      </c>
      <c r="CU40" s="105">
        <v>21.299792095195802</v>
      </c>
      <c r="CV40" s="105">
        <v>20.821383730005302</v>
      </c>
      <c r="CW40" s="105">
        <v>20.830751683815699</v>
      </c>
      <c r="CX40" s="105">
        <v>20.644368983064702</v>
      </c>
      <c r="CY40" s="105">
        <v>20.477526429446399</v>
      </c>
      <c r="CZ40" s="105">
        <v>19.7023884540599</v>
      </c>
      <c r="DA40" s="105">
        <v>19.598214680619499</v>
      </c>
      <c r="DB40" s="105">
        <v>19.817630250395201</v>
      </c>
      <c r="DC40" s="105">
        <v>19.1706652328498</v>
      </c>
      <c r="DD40" s="105">
        <v>20.045189613556602</v>
      </c>
      <c r="DE40" s="105">
        <v>19.971411227851</v>
      </c>
      <c r="DF40" s="105">
        <v>20.313864198996001</v>
      </c>
      <c r="DG40" s="105">
        <v>20.336985478410099</v>
      </c>
      <c r="DH40" s="105">
        <v>20.015431493006201</v>
      </c>
      <c r="DI40" s="105">
        <v>19.974409899900401</v>
      </c>
      <c r="DJ40" s="105">
        <v>20.705630342925499</v>
      </c>
      <c r="DK40" s="105">
        <v>22.0310111772787</v>
      </c>
      <c r="DL40" s="105">
        <v>23.683955814017601</v>
      </c>
      <c r="DM40" s="105">
        <v>23.8022656149877</v>
      </c>
      <c r="DN40" s="105">
        <v>24.361126813088301</v>
      </c>
      <c r="DO40" s="105">
        <v>24.2058049080734</v>
      </c>
      <c r="DP40" s="105">
        <v>24.390718557639001</v>
      </c>
      <c r="DQ40" s="105">
        <v>24.804292562421299</v>
      </c>
      <c r="DR40" s="105">
        <v>24.775273396368998</v>
      </c>
      <c r="DS40" s="105">
        <v>24.747723545029</v>
      </c>
      <c r="DT40" s="105">
        <v>24.718176712264</v>
      </c>
      <c r="DU40" s="105">
        <v>24.9011769157492</v>
      </c>
      <c r="DV40" s="105">
        <v>25.319921670483399</v>
      </c>
      <c r="DW40" s="105">
        <v>25.240603805625401</v>
      </c>
      <c r="DX40" s="105">
        <v>24.282296069439202</v>
      </c>
      <c r="DY40" s="105">
        <v>24.346386314973198</v>
      </c>
      <c r="DZ40" s="105">
        <v>23.407092084255201</v>
      </c>
      <c r="EA40" s="105">
        <v>22.935141116056599</v>
      </c>
      <c r="EB40" s="105">
        <v>21.581924497687801</v>
      </c>
      <c r="EC40" s="105">
        <v>20.1808064300998</v>
      </c>
      <c r="ED40" s="105">
        <v>19.179796819772001</v>
      </c>
      <c r="EE40" s="105">
        <v>18.3335580291042</v>
      </c>
      <c r="EF40" s="105">
        <v>18.2194881046311</v>
      </c>
      <c r="EG40" s="105">
        <v>17.610302288867999</v>
      </c>
      <c r="EH40" s="105">
        <v>17.731733952440798</v>
      </c>
      <c r="EI40" s="105">
        <v>18.112880733306699</v>
      </c>
      <c r="EJ40" s="105">
        <v>17.858428323314499</v>
      </c>
      <c r="EK40" s="105">
        <v>17.8097665353034</v>
      </c>
      <c r="EL40" s="105">
        <v>17.473402774111602</v>
      </c>
      <c r="EM40" s="105">
        <v>17.1537230584924</v>
      </c>
      <c r="EN40" s="105">
        <v>17.585175029601199</v>
      </c>
      <c r="EO40" s="105">
        <v>17.558485556474299</v>
      </c>
      <c r="EP40" s="105">
        <v>16.704257648138</v>
      </c>
      <c r="EQ40" s="105">
        <v>15.993119664839201</v>
      </c>
      <c r="ER40" s="105">
        <v>15.9973584715546</v>
      </c>
      <c r="ES40" s="105">
        <v>15.8237514937946</v>
      </c>
      <c r="ET40" s="105">
        <v>15.5127134779333</v>
      </c>
      <c r="EU40" s="105">
        <v>16.191491226606299</v>
      </c>
      <c r="EV40" s="105">
        <v>15.473582130000301</v>
      </c>
      <c r="EW40" s="105">
        <v>15.4650385034075</v>
      </c>
      <c r="EX40" s="105">
        <v>16.7030316350437</v>
      </c>
      <c r="EY40" s="105">
        <v>16.231545762467899</v>
      </c>
      <c r="EZ40" s="105">
        <v>17.254867356232602</v>
      </c>
      <c r="FA40" s="105">
        <v>17.772364039200401</v>
      </c>
      <c r="FB40" s="105">
        <v>18.4628958024689</v>
      </c>
      <c r="FC40" s="105">
        <v>19.419672971383172</v>
      </c>
      <c r="FD40" s="105">
        <v>19.300166697727679</v>
      </c>
      <c r="FE40" s="105">
        <v>19.6103873555947</v>
      </c>
      <c r="FF40" s="105">
        <v>20.6179169306319</v>
      </c>
      <c r="FG40" s="105">
        <v>21.226606150537098</v>
      </c>
      <c r="FH40" s="105">
        <v>20.494774134321226</v>
      </c>
      <c r="FI40" s="105">
        <v>21.301602526444004</v>
      </c>
      <c r="FJ40" s="105">
        <v>22.224121259316565</v>
      </c>
      <c r="FK40" s="105">
        <v>22.564622898877122</v>
      </c>
      <c r="FL40" s="105">
        <v>23.159289558926567</v>
      </c>
      <c r="FM40" s="105">
        <v>23.248823160305314</v>
      </c>
      <c r="FN40" s="105">
        <v>22.832939586729157</v>
      </c>
      <c r="FO40" s="105">
        <v>22.098288520781985</v>
      </c>
      <c r="FP40" s="105">
        <v>21.062577748798226</v>
      </c>
      <c r="FQ40" s="105">
        <v>19.922225098704061</v>
      </c>
      <c r="FR40" s="105">
        <v>19.916131659484492</v>
      </c>
      <c r="FS40" s="105">
        <v>20.366479324730559</v>
      </c>
      <c r="FT40" s="105">
        <v>20.513026704200119</v>
      </c>
      <c r="FU40" s="105">
        <v>20.894538111264588</v>
      </c>
      <c r="FV40" s="105">
        <v>21.236855315311949</v>
      </c>
      <c r="FW40" s="105">
        <v>21.850484177761714</v>
      </c>
      <c r="FX40" s="105">
        <v>21.988218641338712</v>
      </c>
      <c r="FY40" s="105">
        <v>22.033595417959226</v>
      </c>
      <c r="FZ40" s="105">
        <v>21.032344715790163</v>
      </c>
      <c r="GA40" s="105">
        <v>20.466876170667035</v>
      </c>
      <c r="GB40" s="105">
        <v>20.108664477152875</v>
      </c>
      <c r="GC40" s="105">
        <v>19.991112410144801</v>
      </c>
      <c r="GD40" s="105">
        <v>20.629887379900243</v>
      </c>
      <c r="GE40" s="105">
        <v>21.13967797851755</v>
      </c>
      <c r="GF40" s="105">
        <v>21.085700609069324</v>
      </c>
      <c r="GG40" s="105">
        <v>21.2262963460714</v>
      </c>
      <c r="GH40" s="105">
        <v>20.762248817956237</v>
      </c>
      <c r="GI40" s="105">
        <v>20.778472283963538</v>
      </c>
      <c r="GJ40" s="105">
        <v>20.40184236033717</v>
      </c>
      <c r="GK40" s="105">
        <v>21.078366364022131</v>
      </c>
      <c r="GL40" s="105">
        <v>21.099320776951419</v>
      </c>
      <c r="GM40" s="105">
        <v>20.347281688643911</v>
      </c>
      <c r="GN40" s="105">
        <v>20.102969538283578</v>
      </c>
      <c r="GO40" s="105">
        <v>19.951116982420402</v>
      </c>
      <c r="GP40" s="105">
        <v>20.476243709885715</v>
      </c>
      <c r="GQ40" s="105">
        <v>20.50912369205621</v>
      </c>
      <c r="GR40" s="105">
        <v>20.532688606461054</v>
      </c>
      <c r="GS40" s="105">
        <v>20.388172860048325</v>
      </c>
      <c r="GT40" s="105">
        <v>20.446979823374161</v>
      </c>
      <c r="GU40" s="105">
        <v>20.464125366383826</v>
      </c>
      <c r="GV40" s="105">
        <v>21.156372269176927</v>
      </c>
      <c r="GW40" s="105">
        <v>21.453868954164978</v>
      </c>
      <c r="GX40" s="105">
        <v>21.859230165293795</v>
      </c>
      <c r="GY40" s="105">
        <v>21.100868255118471</v>
      </c>
      <c r="GZ40" s="105">
        <v>21.285368344510768</v>
      </c>
      <c r="HA40" s="105">
        <v>21.13666758281056</v>
      </c>
      <c r="HB40" s="105">
        <v>21.92610600520926</v>
      </c>
      <c r="HC40" s="105">
        <v>22.659688969449103</v>
      </c>
      <c r="HD40" s="105">
        <v>22.626156368086402</v>
      </c>
      <c r="HE40" s="105">
        <v>22.38835994995641</v>
      </c>
      <c r="HF40" s="105">
        <v>22.726553259452452</v>
      </c>
      <c r="HG40" s="105">
        <v>21.772056548498707</v>
      </c>
      <c r="HH40" s="105">
        <v>22.788154568206135</v>
      </c>
      <c r="HI40" s="105">
        <v>23.534093076137072</v>
      </c>
      <c r="HJ40" s="105">
        <v>24.592469413498787</v>
      </c>
      <c r="HK40" s="105">
        <v>24.888456264667049</v>
      </c>
      <c r="HL40" s="105">
        <v>25.357834411637604</v>
      </c>
      <c r="HM40" s="105">
        <v>27.073048381744179</v>
      </c>
      <c r="HN40" s="105">
        <v>29.243915235205126</v>
      </c>
      <c r="HO40" s="105">
        <v>31.859932972968696</v>
      </c>
      <c r="HP40" s="105">
        <v>33.278747479442693</v>
      </c>
      <c r="HQ40" s="105">
        <v>34.738428118723597</v>
      </c>
      <c r="HR40" s="105">
        <v>35.373871418448097</v>
      </c>
      <c r="HS40" s="105">
        <v>35.678598495389643</v>
      </c>
      <c r="HT40" s="105">
        <v>36.743263594245484</v>
      </c>
      <c r="HU40" s="105">
        <v>36.954904477392517</v>
      </c>
      <c r="HV40" s="105">
        <v>37.28962738920962</v>
      </c>
      <c r="HW40" s="105">
        <v>35.618086885518238</v>
      </c>
      <c r="HX40" s="105">
        <v>33.108399003719704</v>
      </c>
      <c r="HY40" s="105">
        <v>29.57684733327255</v>
      </c>
      <c r="HZ40" s="105">
        <v>27.520330743026101</v>
      </c>
      <c r="IA40" s="105">
        <v>26.809694992332634</v>
      </c>
      <c r="IB40" s="105">
        <v>25.739978202939419</v>
      </c>
      <c r="IC40" s="105">
        <v>24.886366117029027</v>
      </c>
      <c r="ID40" s="105">
        <v>24.274440839473716</v>
      </c>
      <c r="IE40" s="105">
        <v>24.050483626163455</v>
      </c>
      <c r="IF40" s="105">
        <v>24.006965006044776</v>
      </c>
    </row>
    <row r="41" spans="2:240" s="83" customFormat="1">
      <c r="B41" s="82"/>
      <c r="C41" s="82"/>
      <c r="D41" s="82"/>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82"/>
      <c r="DV41" s="82"/>
      <c r="DW41" s="82"/>
      <c r="DX41" s="82"/>
      <c r="DY41" s="82"/>
      <c r="DZ41" s="82"/>
      <c r="EA41" s="82"/>
      <c r="EB41" s="82"/>
      <c r="EC41" s="82"/>
      <c r="ED41" s="82"/>
      <c r="EE41" s="82"/>
      <c r="EF41" s="82"/>
      <c r="EG41" s="82"/>
      <c r="EH41" s="82"/>
      <c r="EI41" s="82"/>
      <c r="EJ41" s="82"/>
      <c r="EK41" s="82"/>
      <c r="EL41" s="82"/>
      <c r="EM41" s="115"/>
      <c r="EN41" s="82"/>
      <c r="EO41" s="82"/>
      <c r="EP41" s="82"/>
      <c r="EQ41" s="82"/>
      <c r="ER41" s="82"/>
      <c r="ES41" s="82"/>
      <c r="ET41" s="82"/>
      <c r="EU41" s="82"/>
      <c r="EV41" s="82"/>
      <c r="EW41" s="82"/>
      <c r="EX41" s="82"/>
      <c r="EY41" s="115"/>
      <c r="EZ41" s="115"/>
      <c r="FA41" s="115"/>
      <c r="FB41" s="115"/>
      <c r="FC41" s="116"/>
      <c r="FD41" s="116"/>
      <c r="FE41" s="116"/>
      <c r="FF41" s="116"/>
      <c r="FG41" s="116"/>
      <c r="FH41" s="116"/>
      <c r="FI41" s="116"/>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4"/>
      <c r="GI41" s="84"/>
      <c r="GJ41" s="84"/>
      <c r="GK41" s="84"/>
      <c r="GL41" s="84"/>
      <c r="GM41" s="84"/>
      <c r="GN41" s="107"/>
      <c r="GO41" s="84"/>
      <c r="GP41" s="84"/>
      <c r="GQ41" s="84"/>
      <c r="GR41" s="84"/>
      <c r="GS41" s="84"/>
      <c r="GT41" s="84"/>
      <c r="GU41" s="84"/>
      <c r="GV41" s="84"/>
      <c r="GW41" s="84"/>
    </row>
    <row r="42" spans="2:240" s="83" customFormat="1">
      <c r="C42" s="82"/>
      <c r="D42" s="82"/>
      <c r="E42" s="117"/>
      <c r="F42" s="117"/>
      <c r="G42" s="118"/>
      <c r="H42" s="117"/>
      <c r="I42" s="117"/>
      <c r="J42" s="117"/>
      <c r="K42" s="117"/>
      <c r="L42" s="117"/>
      <c r="M42" s="118"/>
      <c r="N42" s="117"/>
      <c r="O42" s="118"/>
      <c r="P42" s="118"/>
      <c r="Q42" s="119"/>
      <c r="R42" s="119"/>
      <c r="S42" s="82"/>
      <c r="T42" s="82"/>
      <c r="U42" s="82"/>
      <c r="V42" s="82"/>
      <c r="W42" s="82"/>
      <c r="X42" s="119"/>
      <c r="Y42" s="82"/>
      <c r="Z42" s="82"/>
      <c r="AA42" s="82"/>
      <c r="AB42" s="82"/>
      <c r="AC42" s="82"/>
      <c r="AD42" s="82"/>
      <c r="AE42" s="82"/>
      <c r="AF42" s="82"/>
      <c r="AG42" s="82"/>
      <c r="AH42" s="82"/>
      <c r="AI42" s="120"/>
      <c r="AJ42" s="121"/>
      <c r="AK42" s="122"/>
      <c r="AL42" s="122"/>
      <c r="AM42" s="122"/>
      <c r="AN42" s="82"/>
      <c r="AO42" s="82"/>
      <c r="AP42" s="82"/>
      <c r="AQ42" s="82"/>
      <c r="AR42" s="82"/>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82"/>
      <c r="DV42" s="82"/>
      <c r="DW42" s="82"/>
      <c r="DX42" s="82"/>
      <c r="DY42" s="82"/>
      <c r="DZ42" s="82"/>
      <c r="EA42" s="82"/>
      <c r="EB42" s="82"/>
      <c r="EC42" s="82"/>
      <c r="ED42" s="82"/>
      <c r="EE42" s="82"/>
      <c r="EF42" s="82"/>
      <c r="EG42" s="82"/>
      <c r="EH42" s="82"/>
      <c r="EI42" s="82"/>
      <c r="EJ42" s="82"/>
      <c r="EK42" s="82"/>
      <c r="EL42" s="82"/>
      <c r="EM42" s="115"/>
      <c r="EN42" s="82"/>
      <c r="EO42" s="82"/>
      <c r="EP42" s="82"/>
      <c r="EQ42" s="82"/>
      <c r="ER42" s="82"/>
      <c r="ES42" s="82"/>
      <c r="ET42" s="82"/>
      <c r="EU42" s="82"/>
      <c r="EV42" s="82"/>
      <c r="EW42" s="82"/>
      <c r="EX42" s="82"/>
      <c r="EY42" s="115"/>
      <c r="EZ42" s="115"/>
      <c r="FA42" s="115"/>
      <c r="FB42" s="115"/>
      <c r="FC42" s="116"/>
      <c r="FD42" s="116"/>
      <c r="FE42" s="116"/>
      <c r="FF42" s="116"/>
      <c r="FG42" s="116"/>
      <c r="FH42" s="116"/>
      <c r="FI42" s="116"/>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4"/>
      <c r="GI42" s="84"/>
      <c r="GJ42" s="84"/>
      <c r="GK42" s="84"/>
      <c r="GL42" s="84"/>
      <c r="GM42" s="84"/>
      <c r="GN42" s="106"/>
      <c r="GO42" s="84"/>
      <c r="GP42" s="84"/>
      <c r="GQ42" s="84"/>
      <c r="GR42" s="84"/>
      <c r="GS42" s="84"/>
      <c r="GT42" s="84"/>
      <c r="GU42" s="84"/>
      <c r="GV42" s="84"/>
      <c r="GW42" s="84"/>
      <c r="HK42" s="111"/>
      <c r="HL42" s="111"/>
    </row>
    <row r="43" spans="2:240">
      <c r="FC43" s="124"/>
      <c r="FD43" s="125"/>
      <c r="FE43" s="125"/>
      <c r="FF43" s="125"/>
      <c r="FG43" s="125"/>
      <c r="FH43" s="125"/>
      <c r="FI43" s="125"/>
      <c r="GH43" s="125"/>
      <c r="GI43" s="125"/>
      <c r="GJ43" s="125"/>
      <c r="GK43" s="125"/>
      <c r="GL43" s="125"/>
      <c r="GM43" s="125"/>
      <c r="GN43" s="84"/>
      <c r="GO43" s="125"/>
      <c r="GP43" s="125"/>
      <c r="GQ43" s="125"/>
      <c r="GR43" s="125"/>
      <c r="GS43" s="125"/>
      <c r="GT43" s="125"/>
      <c r="GU43" s="125"/>
      <c r="GV43" s="125"/>
      <c r="GW43" s="125"/>
    </row>
    <row r="44" spans="2:240">
      <c r="FC44" s="124"/>
      <c r="FD44" s="125"/>
      <c r="FE44" s="125"/>
      <c r="FF44" s="125"/>
      <c r="FG44" s="125"/>
      <c r="FH44" s="125"/>
      <c r="FI44" s="125"/>
      <c r="GN44" s="106"/>
    </row>
    <row r="45" spans="2:240">
      <c r="FC45" s="124"/>
      <c r="FD45" s="125"/>
      <c r="FE45" s="125"/>
      <c r="FF45" s="125"/>
      <c r="FG45" s="125"/>
      <c r="FH45" s="125"/>
      <c r="FI45" s="125"/>
    </row>
  </sheetData>
  <phoneticPr fontId="0" type="noConversion"/>
  <pageMargins left="0.75" right="0.75" top="1" bottom="1" header="0.5" footer="0.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E104"/>
  <sheetViews>
    <sheetView showGridLines="0" zoomScale="75" zoomScaleNormal="75" workbookViewId="0">
      <pane xSplit="157" topLeftCell="HG1" activePane="topRight" state="frozen"/>
      <selection activeCell="A7" sqref="A7"/>
      <selection pane="topRight" activeCell="A6" sqref="A6"/>
    </sheetView>
  </sheetViews>
  <sheetFormatPr defaultColWidth="9.26953125" defaultRowHeight="12.5"/>
  <cols>
    <col min="1" max="1" width="8.7265625" style="128" customWidth="1"/>
    <col min="2" max="2" width="43.7265625" style="128" customWidth="1"/>
    <col min="3" max="3" width="15.7265625" style="128" customWidth="1"/>
    <col min="4" max="105" width="10.7265625" style="129" hidden="1" customWidth="1"/>
    <col min="106" max="126" width="10.7265625" style="128" hidden="1" customWidth="1"/>
    <col min="127" max="127" width="9.7265625" style="128" hidden="1" customWidth="1"/>
    <col min="128" max="128" width="10.453125" style="128" hidden="1" customWidth="1"/>
    <col min="129" max="130" width="10" style="128" hidden="1" customWidth="1"/>
    <col min="131" max="131" width="10.26953125" style="128" hidden="1" customWidth="1"/>
    <col min="132" max="133" width="10" style="128" hidden="1" customWidth="1"/>
    <col min="134" max="134" width="13.26953125" style="128" hidden="1" customWidth="1"/>
    <col min="135" max="135" width="12.7265625" style="128" hidden="1" customWidth="1"/>
    <col min="136" max="137" width="13.26953125" style="128" hidden="1" customWidth="1"/>
    <col min="138" max="139" width="12.7265625" style="128" hidden="1" customWidth="1"/>
    <col min="140" max="140" width="13.26953125" style="128" hidden="1" customWidth="1"/>
    <col min="141" max="141" width="12.7265625" style="128" hidden="1" customWidth="1"/>
    <col min="142" max="142" width="13.26953125" style="130" hidden="1" customWidth="1"/>
    <col min="143" max="143" width="12.7265625" style="128" hidden="1" customWidth="1"/>
    <col min="144" max="144" width="12.453125" style="128" hidden="1" customWidth="1"/>
    <col min="145" max="145" width="11.453125" style="128" hidden="1" customWidth="1"/>
    <col min="146" max="146" width="11" style="128" hidden="1" customWidth="1"/>
    <col min="147" max="147" width="11.453125" style="128" hidden="1" customWidth="1"/>
    <col min="148" max="148" width="10.54296875" style="128" hidden="1" customWidth="1"/>
    <col min="149" max="149" width="11.453125" style="128" hidden="1" customWidth="1"/>
    <col min="150" max="150" width="12.7265625" style="128" hidden="1" customWidth="1"/>
    <col min="151" max="151" width="11.7265625" style="128" hidden="1" customWidth="1"/>
    <col min="152" max="152" width="13.26953125" style="128" hidden="1" customWidth="1"/>
    <col min="153" max="153" width="11.453125" style="128" hidden="1" customWidth="1"/>
    <col min="154" max="155" width="11.453125" style="130" hidden="1" customWidth="1"/>
    <col min="156" max="156" width="11.453125" style="128" hidden="1" customWidth="1"/>
    <col min="157" max="157" width="12.7265625" style="128" hidden="1" customWidth="1"/>
    <col min="158" max="158" width="10.7265625" style="172" customWidth="1"/>
    <col min="159" max="192" width="10.7265625" style="128" customWidth="1"/>
    <col min="193" max="193" width="9.54296875" style="128" bestFit="1" customWidth="1"/>
    <col min="194" max="195" width="9.7265625" style="128" customWidth="1"/>
    <col min="196" max="196" width="10.26953125" style="128" customWidth="1"/>
    <col min="197" max="197" width="10" style="128" customWidth="1"/>
    <col min="198" max="199" width="10.54296875" style="128" customWidth="1"/>
    <col min="200" max="202" width="9.7265625" style="128" bestFit="1" customWidth="1"/>
    <col min="203" max="213" width="9.7265625" style="128" customWidth="1"/>
    <col min="214" max="216" width="9.7265625" style="128" bestFit="1" customWidth="1"/>
    <col min="217" max="217" width="10.453125" style="128" customWidth="1"/>
    <col min="218" max="218" width="10.7265625" style="128" customWidth="1"/>
    <col min="219" max="219" width="11.453125" style="128" customWidth="1"/>
    <col min="220" max="225" width="10.54296875" style="128" customWidth="1"/>
    <col min="226" max="227" width="11.453125" style="128" customWidth="1"/>
    <col min="228" max="231" width="9.81640625" style="128" bestFit="1" customWidth="1"/>
    <col min="232" max="239" width="9.36328125" style="128" bestFit="1" customWidth="1"/>
    <col min="240" max="16384" width="9.26953125" style="128"/>
  </cols>
  <sheetData>
    <row r="1" spans="1:239" ht="15" customHeight="1">
      <c r="FB1" s="128"/>
    </row>
    <row r="2" spans="1:239" ht="15" customHeight="1">
      <c r="FB2" s="128"/>
    </row>
    <row r="3" spans="1:239" ht="20">
      <c r="A3" s="76" t="s">
        <v>125</v>
      </c>
      <c r="C3" s="131"/>
      <c r="D3" s="131"/>
      <c r="E3" s="131"/>
      <c r="F3" s="131"/>
      <c r="G3" s="131"/>
      <c r="H3" s="131"/>
      <c r="I3" s="131"/>
      <c r="J3" s="131"/>
      <c r="K3" s="131"/>
      <c r="L3" s="131"/>
      <c r="FB3" s="128"/>
    </row>
    <row r="4" spans="1:239" s="73" customFormat="1" ht="15" customHeight="1">
      <c r="A4" s="26" t="s">
        <v>119</v>
      </c>
      <c r="C4" s="80"/>
      <c r="D4" s="80"/>
      <c r="E4" s="80"/>
      <c r="F4" s="80"/>
      <c r="G4" s="80"/>
      <c r="H4" s="80"/>
      <c r="I4" s="80"/>
      <c r="J4" s="80"/>
      <c r="K4" s="80"/>
      <c r="L4" s="80"/>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EL4" s="75"/>
      <c r="EX4" s="75"/>
      <c r="EY4" s="75"/>
    </row>
    <row r="5" spans="1:239" s="73" customFormat="1" ht="15" customHeight="1">
      <c r="A5" s="27" t="s">
        <v>120</v>
      </c>
      <c r="C5" s="80"/>
      <c r="D5" s="80"/>
      <c r="E5" s="80"/>
      <c r="F5" s="80"/>
      <c r="G5" s="80"/>
      <c r="H5" s="80"/>
      <c r="I5" s="80"/>
      <c r="J5" s="80"/>
      <c r="K5" s="80"/>
      <c r="L5" s="80"/>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EL5" s="75"/>
      <c r="EX5" s="75"/>
      <c r="EY5" s="75"/>
    </row>
    <row r="6" spans="1:239" s="73" customFormat="1" ht="15" customHeight="1">
      <c r="A6" s="81" t="s">
        <v>145</v>
      </c>
      <c r="C6" s="80"/>
      <c r="D6" s="80"/>
      <c r="E6" s="80"/>
      <c r="F6" s="80"/>
      <c r="G6" s="80"/>
      <c r="H6" s="80"/>
      <c r="I6" s="80"/>
      <c r="J6" s="80"/>
      <c r="K6" s="80"/>
      <c r="L6" s="80"/>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EL6" s="75"/>
      <c r="EX6" s="75"/>
      <c r="EY6" s="75"/>
    </row>
    <row r="7" spans="1:239" s="73" customFormat="1" ht="15" customHeight="1">
      <c r="B7" s="80"/>
      <c r="C7" s="80"/>
      <c r="D7" s="80"/>
      <c r="E7" s="80"/>
      <c r="F7" s="80"/>
      <c r="G7" s="80"/>
      <c r="H7" s="80"/>
      <c r="I7" s="80"/>
      <c r="J7" s="80"/>
      <c r="K7" s="80"/>
      <c r="L7" s="80"/>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EL7" s="75"/>
      <c r="EX7" s="75"/>
      <c r="EY7" s="75"/>
      <c r="FC7" s="82" t="s">
        <v>98</v>
      </c>
    </row>
    <row r="8" spans="1:239" s="31" customFormat="1" ht="15" customHeight="1">
      <c r="B8" s="28"/>
      <c r="C8" s="29" t="s">
        <v>115</v>
      </c>
      <c r="D8" s="30">
        <v>38047</v>
      </c>
      <c r="E8" s="30">
        <v>38078</v>
      </c>
      <c r="F8" s="30">
        <v>38108</v>
      </c>
      <c r="G8" s="30">
        <v>38139</v>
      </c>
      <c r="H8" s="30">
        <v>38169</v>
      </c>
      <c r="I8" s="30">
        <v>38200</v>
      </c>
      <c r="J8" s="30">
        <v>38231</v>
      </c>
      <c r="K8" s="30">
        <v>38261</v>
      </c>
      <c r="L8" s="30">
        <v>38292</v>
      </c>
      <c r="M8" s="30">
        <v>38322</v>
      </c>
      <c r="N8" s="30">
        <v>38353</v>
      </c>
      <c r="O8" s="30">
        <v>38384</v>
      </c>
      <c r="P8" s="30">
        <v>38412</v>
      </c>
      <c r="Q8" s="30">
        <v>38443</v>
      </c>
      <c r="R8" s="30">
        <v>38473</v>
      </c>
      <c r="S8" s="30">
        <v>38504</v>
      </c>
      <c r="T8" s="30">
        <v>38534</v>
      </c>
      <c r="U8" s="30">
        <v>38565</v>
      </c>
      <c r="V8" s="30">
        <v>38596</v>
      </c>
      <c r="W8" s="30">
        <v>38626</v>
      </c>
      <c r="X8" s="30">
        <v>38657</v>
      </c>
      <c r="Y8" s="30">
        <v>38687</v>
      </c>
      <c r="Z8" s="30">
        <v>38718</v>
      </c>
      <c r="AA8" s="30">
        <v>38749</v>
      </c>
      <c r="AB8" s="30">
        <v>38777</v>
      </c>
      <c r="AC8" s="30">
        <v>38808</v>
      </c>
      <c r="AD8" s="30">
        <v>38838</v>
      </c>
      <c r="AE8" s="30">
        <v>38869</v>
      </c>
      <c r="AF8" s="30">
        <v>38899</v>
      </c>
      <c r="AG8" s="30">
        <v>38930</v>
      </c>
      <c r="AH8" s="30">
        <v>38961</v>
      </c>
      <c r="AI8" s="30">
        <v>38991</v>
      </c>
      <c r="AJ8" s="30">
        <v>39022</v>
      </c>
      <c r="AK8" s="30">
        <v>39052</v>
      </c>
      <c r="AL8" s="30">
        <v>39083</v>
      </c>
      <c r="AM8" s="30">
        <v>39114</v>
      </c>
      <c r="AN8" s="30">
        <v>39142</v>
      </c>
      <c r="AO8" s="30">
        <v>39173</v>
      </c>
      <c r="AP8" s="30">
        <v>39203</v>
      </c>
      <c r="AQ8" s="30">
        <v>39234</v>
      </c>
      <c r="AR8" s="30">
        <v>39264</v>
      </c>
      <c r="AS8" s="30">
        <v>39295</v>
      </c>
      <c r="AT8" s="30">
        <v>39326</v>
      </c>
      <c r="AU8" s="30">
        <v>39356</v>
      </c>
      <c r="AV8" s="30">
        <v>39387</v>
      </c>
      <c r="AW8" s="30">
        <v>39417</v>
      </c>
      <c r="AX8" s="30">
        <v>39448</v>
      </c>
      <c r="AY8" s="30">
        <v>39479</v>
      </c>
      <c r="AZ8" s="30">
        <v>39508</v>
      </c>
      <c r="BA8" s="30">
        <v>39539</v>
      </c>
      <c r="BB8" s="30">
        <v>39569</v>
      </c>
      <c r="BC8" s="30">
        <v>39600</v>
      </c>
      <c r="BD8" s="30">
        <v>39630</v>
      </c>
      <c r="BE8" s="30">
        <v>39661</v>
      </c>
      <c r="BF8" s="30">
        <v>39692</v>
      </c>
      <c r="BG8" s="30">
        <v>39722</v>
      </c>
      <c r="BH8" s="30">
        <v>39753</v>
      </c>
      <c r="BI8" s="30">
        <v>39783</v>
      </c>
      <c r="BJ8" s="30">
        <v>39814</v>
      </c>
      <c r="BK8" s="30">
        <v>39845</v>
      </c>
      <c r="BL8" s="30">
        <v>39873</v>
      </c>
      <c r="BM8" s="30">
        <v>39904</v>
      </c>
      <c r="BN8" s="30">
        <v>39934</v>
      </c>
      <c r="BO8" s="30">
        <v>39965</v>
      </c>
      <c r="BP8" s="30">
        <v>39995</v>
      </c>
      <c r="BQ8" s="30">
        <v>40026</v>
      </c>
      <c r="BR8" s="30">
        <v>40057</v>
      </c>
      <c r="BS8" s="30">
        <v>40087</v>
      </c>
      <c r="BT8" s="30">
        <v>40118</v>
      </c>
      <c r="BU8" s="30">
        <v>40148</v>
      </c>
      <c r="BV8" s="30">
        <v>40179</v>
      </c>
      <c r="BW8" s="30">
        <v>40210</v>
      </c>
      <c r="BX8" s="30">
        <v>40238</v>
      </c>
      <c r="BY8" s="30">
        <v>40269</v>
      </c>
      <c r="BZ8" s="30">
        <v>40299</v>
      </c>
      <c r="CA8" s="30">
        <v>40330</v>
      </c>
      <c r="CB8" s="30">
        <v>40360</v>
      </c>
      <c r="CC8" s="30">
        <v>40391</v>
      </c>
      <c r="CD8" s="30">
        <v>40422</v>
      </c>
      <c r="CE8" s="30">
        <v>40452</v>
      </c>
      <c r="CF8" s="30">
        <v>40483</v>
      </c>
      <c r="CG8" s="30">
        <v>40513</v>
      </c>
      <c r="CH8" s="30">
        <v>40544</v>
      </c>
      <c r="CI8" s="30">
        <v>40575</v>
      </c>
      <c r="CJ8" s="30">
        <v>40603</v>
      </c>
      <c r="CK8" s="30">
        <v>40634</v>
      </c>
      <c r="CL8" s="30">
        <v>40664</v>
      </c>
      <c r="CM8" s="30">
        <v>40695</v>
      </c>
      <c r="CN8" s="30">
        <v>40725</v>
      </c>
      <c r="CO8" s="30">
        <v>40756</v>
      </c>
      <c r="CP8" s="30">
        <v>40787</v>
      </c>
      <c r="CQ8" s="30">
        <v>40817</v>
      </c>
      <c r="CR8" s="30">
        <v>40848</v>
      </c>
      <c r="CS8" s="30">
        <v>40878</v>
      </c>
      <c r="CT8" s="30">
        <v>40909</v>
      </c>
      <c r="CU8" s="30">
        <v>40940</v>
      </c>
      <c r="CV8" s="30">
        <v>40969</v>
      </c>
      <c r="CW8" s="30">
        <v>41000</v>
      </c>
      <c r="CX8" s="30">
        <v>41030</v>
      </c>
      <c r="CY8" s="30">
        <v>41061</v>
      </c>
      <c r="CZ8" s="30">
        <v>41091</v>
      </c>
      <c r="DA8" s="30">
        <v>41122</v>
      </c>
      <c r="DB8" s="30">
        <v>41153</v>
      </c>
      <c r="DC8" s="30">
        <v>41183</v>
      </c>
      <c r="DD8" s="30">
        <v>41214</v>
      </c>
      <c r="DE8" s="30">
        <v>41244</v>
      </c>
      <c r="DF8" s="30">
        <v>41275</v>
      </c>
      <c r="DG8" s="30">
        <v>41306</v>
      </c>
      <c r="DH8" s="30">
        <v>41334</v>
      </c>
      <c r="DI8" s="30">
        <v>41365</v>
      </c>
      <c r="DJ8" s="30">
        <v>41395</v>
      </c>
      <c r="DK8" s="30">
        <v>41426</v>
      </c>
      <c r="DL8" s="30">
        <v>41456</v>
      </c>
      <c r="DM8" s="30">
        <v>41487</v>
      </c>
      <c r="DN8" s="30">
        <v>41518</v>
      </c>
      <c r="DO8" s="30">
        <v>41548</v>
      </c>
      <c r="DP8" s="30">
        <v>41579</v>
      </c>
      <c r="DQ8" s="30">
        <v>41609</v>
      </c>
      <c r="DR8" s="30">
        <v>41640</v>
      </c>
      <c r="DS8" s="30">
        <v>41671</v>
      </c>
      <c r="DT8" s="30">
        <v>41699</v>
      </c>
      <c r="DU8" s="30">
        <v>41730</v>
      </c>
      <c r="DV8" s="30">
        <v>41760</v>
      </c>
      <c r="DW8" s="30">
        <v>41791</v>
      </c>
      <c r="DX8" s="30">
        <v>41821</v>
      </c>
      <c r="DY8" s="30">
        <v>41852</v>
      </c>
      <c r="DZ8" s="30">
        <v>41883</v>
      </c>
      <c r="EA8" s="30">
        <v>41913</v>
      </c>
      <c r="EB8" s="30">
        <v>41944</v>
      </c>
      <c r="EC8" s="30">
        <v>41974</v>
      </c>
      <c r="ED8" s="30">
        <v>42005</v>
      </c>
      <c r="EE8" s="30">
        <v>42036</v>
      </c>
      <c r="EF8" s="30">
        <v>42064</v>
      </c>
      <c r="EG8" s="30">
        <v>42095</v>
      </c>
      <c r="EH8" s="30">
        <v>42125</v>
      </c>
      <c r="EI8" s="30">
        <v>42156</v>
      </c>
      <c r="EJ8" s="30">
        <v>42186</v>
      </c>
      <c r="EK8" s="30">
        <v>42217</v>
      </c>
      <c r="EL8" s="30">
        <v>42248</v>
      </c>
      <c r="EM8" s="30">
        <v>42278</v>
      </c>
      <c r="EN8" s="30">
        <v>42309</v>
      </c>
      <c r="EO8" s="30">
        <v>42339</v>
      </c>
      <c r="EP8" s="30">
        <v>42370</v>
      </c>
      <c r="EQ8" s="30">
        <v>42401</v>
      </c>
      <c r="ER8" s="30">
        <v>42430</v>
      </c>
      <c r="ES8" s="30">
        <v>42461</v>
      </c>
      <c r="ET8" s="30">
        <v>42491</v>
      </c>
      <c r="EU8" s="30">
        <v>42522</v>
      </c>
      <c r="EV8" s="30">
        <v>42552</v>
      </c>
      <c r="EW8" s="30">
        <v>42583</v>
      </c>
      <c r="EX8" s="30">
        <v>42614</v>
      </c>
      <c r="EY8" s="30">
        <v>42644</v>
      </c>
      <c r="EZ8" s="30">
        <v>42675</v>
      </c>
      <c r="FA8" s="30">
        <v>42705</v>
      </c>
      <c r="FB8" s="30">
        <v>42736</v>
      </c>
      <c r="FC8" s="30">
        <v>42767</v>
      </c>
      <c r="FD8" s="30">
        <v>42795</v>
      </c>
      <c r="FE8" s="30">
        <v>42826</v>
      </c>
      <c r="FF8" s="30">
        <v>42856</v>
      </c>
      <c r="FG8" s="30">
        <v>42887</v>
      </c>
      <c r="FH8" s="30">
        <v>42917</v>
      </c>
      <c r="FI8" s="30">
        <v>42948</v>
      </c>
      <c r="FJ8" s="30">
        <v>42979</v>
      </c>
      <c r="FK8" s="30">
        <v>43009</v>
      </c>
      <c r="FL8" s="30">
        <v>43040</v>
      </c>
      <c r="FM8" s="30">
        <v>43070</v>
      </c>
      <c r="FN8" s="30">
        <v>43101</v>
      </c>
      <c r="FO8" s="30">
        <v>43132</v>
      </c>
      <c r="FP8" s="30">
        <v>43160</v>
      </c>
      <c r="FQ8" s="30">
        <v>43191</v>
      </c>
      <c r="FR8" s="30">
        <v>43221</v>
      </c>
      <c r="FS8" s="30">
        <v>43252</v>
      </c>
      <c r="FT8" s="30">
        <v>43282</v>
      </c>
      <c r="FU8" s="30">
        <v>43313</v>
      </c>
      <c r="FV8" s="30">
        <v>43344</v>
      </c>
      <c r="FW8" s="30">
        <v>43374</v>
      </c>
      <c r="FX8" s="30">
        <v>43405</v>
      </c>
      <c r="FY8" s="30">
        <v>43435</v>
      </c>
      <c r="FZ8" s="30">
        <v>43466</v>
      </c>
      <c r="GA8" s="30">
        <v>43497</v>
      </c>
      <c r="GB8" s="30">
        <v>43525</v>
      </c>
      <c r="GC8" s="30">
        <v>43556</v>
      </c>
      <c r="GD8" s="30">
        <v>43586</v>
      </c>
      <c r="GE8" s="30">
        <v>43617</v>
      </c>
      <c r="GF8" s="30">
        <v>43647</v>
      </c>
      <c r="GG8" s="30">
        <v>43678</v>
      </c>
      <c r="GH8" s="30">
        <v>43709</v>
      </c>
      <c r="GI8" s="30">
        <v>43739</v>
      </c>
      <c r="GJ8" s="30">
        <v>43770</v>
      </c>
      <c r="GK8" s="30">
        <v>43800</v>
      </c>
      <c r="GL8" s="30">
        <v>43831</v>
      </c>
      <c r="GM8" s="30">
        <v>43862</v>
      </c>
      <c r="GN8" s="30">
        <v>43891</v>
      </c>
      <c r="GO8" s="30">
        <v>43922</v>
      </c>
      <c r="GP8" s="30">
        <v>43952</v>
      </c>
      <c r="GQ8" s="30">
        <v>43983</v>
      </c>
      <c r="GR8" s="30">
        <v>44013</v>
      </c>
      <c r="GS8" s="30">
        <v>44044</v>
      </c>
      <c r="GT8" s="30">
        <v>44075</v>
      </c>
      <c r="GU8" s="30">
        <v>44105</v>
      </c>
      <c r="GV8" s="30">
        <v>44136</v>
      </c>
      <c r="GW8" s="30">
        <v>44166</v>
      </c>
      <c r="GX8" s="30">
        <v>44197</v>
      </c>
      <c r="GY8" s="30">
        <v>44228</v>
      </c>
      <c r="GZ8" s="30">
        <v>44256</v>
      </c>
      <c r="HA8" s="30">
        <v>44287</v>
      </c>
      <c r="HB8" s="30">
        <v>44317</v>
      </c>
      <c r="HC8" s="30">
        <v>44348</v>
      </c>
      <c r="HD8" s="30">
        <v>44378</v>
      </c>
      <c r="HE8" s="30">
        <v>44409</v>
      </c>
      <c r="HF8" s="30">
        <v>44440</v>
      </c>
      <c r="HG8" s="30">
        <v>44470</v>
      </c>
      <c r="HH8" s="30">
        <v>44501</v>
      </c>
      <c r="HI8" s="30">
        <v>44531</v>
      </c>
      <c r="HJ8" s="30">
        <v>44562</v>
      </c>
      <c r="HK8" s="30">
        <v>44593</v>
      </c>
      <c r="HL8" s="30">
        <v>44621</v>
      </c>
      <c r="HM8" s="30">
        <v>44652</v>
      </c>
      <c r="HN8" s="30">
        <v>44682</v>
      </c>
      <c r="HO8" s="30">
        <v>44713</v>
      </c>
      <c r="HP8" s="30">
        <v>44743</v>
      </c>
      <c r="HQ8" s="30">
        <v>44774</v>
      </c>
      <c r="HR8" s="30">
        <v>44805</v>
      </c>
      <c r="HS8" s="30">
        <v>44835</v>
      </c>
      <c r="HT8" s="30">
        <v>44866</v>
      </c>
      <c r="HU8" s="30">
        <v>44896</v>
      </c>
      <c r="HV8" s="30">
        <v>44927</v>
      </c>
      <c r="HW8" s="30">
        <v>44958</v>
      </c>
      <c r="HX8" s="30">
        <v>44986</v>
      </c>
      <c r="HY8" s="30">
        <v>45017</v>
      </c>
      <c r="HZ8" s="30">
        <v>45047</v>
      </c>
      <c r="IA8" s="30">
        <v>45078</v>
      </c>
      <c r="IB8" s="30">
        <v>45108</v>
      </c>
      <c r="IC8" s="30">
        <v>45139</v>
      </c>
      <c r="ID8" s="30">
        <v>45170</v>
      </c>
      <c r="IE8" s="30">
        <v>45200</v>
      </c>
    </row>
    <row r="9" spans="1:239" s="83" customFormat="1" ht="21" customHeight="1">
      <c r="B9" s="127" t="s">
        <v>97</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row>
    <row r="10" spans="1:239" s="133" customFormat="1" ht="15" customHeight="1">
      <c r="B10" s="96" t="s">
        <v>0</v>
      </c>
      <c r="C10" s="97" t="s">
        <v>99</v>
      </c>
      <c r="D10" s="98">
        <v>142.09259259259258</v>
      </c>
      <c r="E10" s="98">
        <v>145.49520153550864</v>
      </c>
      <c r="F10" s="98">
        <v>146.09090909090909</v>
      </c>
      <c r="G10" s="98">
        <v>146.38419117647058</v>
      </c>
      <c r="H10" s="98">
        <v>144.17267552182165</v>
      </c>
      <c r="I10" s="98">
        <v>143.6654135338346</v>
      </c>
      <c r="J10" s="98">
        <v>144.08159392789375</v>
      </c>
      <c r="K10" s="98">
        <v>145.40891472868216</v>
      </c>
      <c r="L10" s="98">
        <v>147.52556237218815</v>
      </c>
      <c r="M10" s="98">
        <v>147.13786407766989</v>
      </c>
      <c r="N10" s="98">
        <v>148.82956878850104</v>
      </c>
      <c r="O10" s="98">
        <v>147.41941747572815</v>
      </c>
      <c r="P10" s="98">
        <v>148.37747035573122</v>
      </c>
      <c r="Q10" s="98">
        <v>146.54938271604939</v>
      </c>
      <c r="R10" s="98">
        <v>149.29668411867365</v>
      </c>
      <c r="S10" s="98">
        <v>151.96686159844054</v>
      </c>
      <c r="T10" s="98">
        <v>147.80934579439253</v>
      </c>
      <c r="U10" s="98">
        <v>146.14880952380952</v>
      </c>
      <c r="V10" s="98">
        <v>145.85964912280701</v>
      </c>
      <c r="W10" s="98">
        <v>148.11507936507937</v>
      </c>
      <c r="X10" s="98">
        <v>147.60039761431412</v>
      </c>
      <c r="Y10" s="98">
        <v>149.84356435643565</v>
      </c>
      <c r="Z10" s="98">
        <v>149.55397148676172</v>
      </c>
      <c r="AA10" s="98">
        <v>148.54851485148515</v>
      </c>
      <c r="AB10" s="98">
        <v>151.92778993435448</v>
      </c>
      <c r="AC10" s="98">
        <v>146.50200000000001</v>
      </c>
      <c r="AD10" s="98">
        <v>149.55194805194805</v>
      </c>
      <c r="AE10" s="98">
        <v>148.9384288747346</v>
      </c>
      <c r="AF10" s="98">
        <v>151.42165898617512</v>
      </c>
      <c r="AG10" s="98">
        <v>150.86129753914989</v>
      </c>
      <c r="AH10" s="98">
        <v>153.9158878504673</v>
      </c>
      <c r="AI10" s="98">
        <v>156.98275862068965</v>
      </c>
      <c r="AJ10" s="98">
        <v>159.46666666666667</v>
      </c>
      <c r="AK10" s="98">
        <v>156.66814159292036</v>
      </c>
      <c r="AL10" s="98">
        <v>159.5530864197531</v>
      </c>
      <c r="AM10" s="98">
        <v>160.80407124681935</v>
      </c>
      <c r="AN10" s="98">
        <v>155.98117647058822</v>
      </c>
      <c r="AO10" s="98">
        <v>156.69780219780219</v>
      </c>
      <c r="AP10" s="98">
        <v>156.54510556621881</v>
      </c>
      <c r="AQ10" s="98">
        <v>153.75934579439252</v>
      </c>
      <c r="AR10" s="98">
        <v>159.82866043613708</v>
      </c>
      <c r="AS10" s="98">
        <v>159.93503480278423</v>
      </c>
      <c r="AT10" s="98">
        <v>156.17224880382776</v>
      </c>
      <c r="AU10" s="98">
        <v>158.94077448747151</v>
      </c>
      <c r="AV10" s="98">
        <v>162.84656084656083</v>
      </c>
      <c r="AW10" s="98">
        <v>159.86486486486487</v>
      </c>
      <c r="AX10" s="98">
        <v>161.8997555012225</v>
      </c>
      <c r="AY10" s="98">
        <v>162.19746835443038</v>
      </c>
      <c r="AZ10" s="98">
        <v>169.03324099722991</v>
      </c>
      <c r="BA10" s="98">
        <v>166.57967032967034</v>
      </c>
      <c r="BB10" s="98">
        <v>163.5721393034826</v>
      </c>
      <c r="BC10" s="98">
        <v>161.42779291553134</v>
      </c>
      <c r="BD10" s="98">
        <v>163.70694087403598</v>
      </c>
      <c r="BE10" s="98">
        <v>163.64907651715041</v>
      </c>
      <c r="BF10" s="98">
        <v>167.64675324675324</v>
      </c>
      <c r="BG10" s="98">
        <v>166.40641711229947</v>
      </c>
      <c r="BH10" s="98">
        <v>171.69774011299435</v>
      </c>
      <c r="BI10" s="98">
        <v>166.45546558704453</v>
      </c>
      <c r="BJ10" s="98">
        <v>168.8671875</v>
      </c>
      <c r="BK10" s="98">
        <v>165.35087719298247</v>
      </c>
      <c r="BL10" s="98">
        <v>168.75510204081633</v>
      </c>
      <c r="BM10" s="98">
        <v>167.91666666666666</v>
      </c>
      <c r="BN10" s="98">
        <v>170.63013698630138</v>
      </c>
      <c r="BO10" s="98">
        <v>170.7391304347826</v>
      </c>
      <c r="BP10" s="98">
        <v>171.34933333333333</v>
      </c>
      <c r="BQ10" s="98">
        <v>171.90168539325842</v>
      </c>
      <c r="BR10" s="98">
        <v>171.75675675675674</v>
      </c>
      <c r="BS10" s="98">
        <v>173.38218390804599</v>
      </c>
      <c r="BT10" s="98">
        <v>174.99431818181819</v>
      </c>
      <c r="BU10" s="98">
        <v>174.88203753351206</v>
      </c>
      <c r="BV10" s="98">
        <v>166.67624020887729</v>
      </c>
      <c r="BW10" s="98">
        <v>170.76750700280112</v>
      </c>
      <c r="BX10" s="98">
        <v>174.79646017699116</v>
      </c>
      <c r="BY10" s="98">
        <v>170.89518413597733</v>
      </c>
      <c r="BZ10" s="98">
        <v>172.69014084507043</v>
      </c>
      <c r="CA10" s="98">
        <v>171.68907563025209</v>
      </c>
      <c r="CB10" s="98">
        <v>168.05027932960894</v>
      </c>
      <c r="CC10" s="98">
        <v>168</v>
      </c>
      <c r="CD10" s="98">
        <v>173</v>
      </c>
      <c r="CE10" s="98">
        <v>174</v>
      </c>
      <c r="CF10" s="98">
        <v>173</v>
      </c>
      <c r="CG10" s="98">
        <v>174.15406162465001</v>
      </c>
      <c r="CH10" s="98">
        <v>173.70821529745001</v>
      </c>
      <c r="CI10" s="98">
        <v>172.534818941504</v>
      </c>
      <c r="CJ10" s="98">
        <v>173.57894736842101</v>
      </c>
      <c r="CK10" s="98">
        <v>174.09408602150501</v>
      </c>
      <c r="CL10" s="98">
        <v>173.32345013477101</v>
      </c>
      <c r="CM10" s="98">
        <v>175.840108401084</v>
      </c>
      <c r="CN10" s="98">
        <v>176.49147727272728</v>
      </c>
      <c r="CO10" s="98">
        <v>174.580901856764</v>
      </c>
      <c r="CP10" s="98">
        <v>173.09090909090901</v>
      </c>
      <c r="CQ10" s="98">
        <v>178.59392265193401</v>
      </c>
      <c r="CR10" s="98">
        <v>176.02754820936599</v>
      </c>
      <c r="CS10" s="98">
        <v>182.26649076517199</v>
      </c>
      <c r="CT10" s="98">
        <v>183.21337579617801</v>
      </c>
      <c r="CU10" s="98">
        <v>180.354330708661</v>
      </c>
      <c r="CV10" s="98">
        <v>182.541666666667</v>
      </c>
      <c r="CW10" s="98">
        <v>174.35734870317</v>
      </c>
      <c r="CX10" s="98">
        <v>177.210227272727</v>
      </c>
      <c r="CY10" s="98">
        <v>176.06741573033699</v>
      </c>
      <c r="CZ10" s="98">
        <v>167.683646112601</v>
      </c>
      <c r="DA10" s="98">
        <v>175.900584795322</v>
      </c>
      <c r="DB10" s="98">
        <v>179.46949602122001</v>
      </c>
      <c r="DC10" s="98">
        <v>176.10382513661199</v>
      </c>
      <c r="DD10" s="98">
        <v>178.10060975609801</v>
      </c>
      <c r="DE10" s="98">
        <v>178.52393617021301</v>
      </c>
      <c r="DF10" s="98">
        <v>176.606299212598</v>
      </c>
      <c r="DG10" s="98">
        <v>181.25501432664799</v>
      </c>
      <c r="DH10" s="98">
        <v>180.341246290801</v>
      </c>
      <c r="DI10" s="98">
        <v>179.28650137740999</v>
      </c>
      <c r="DJ10" s="98">
        <v>178.26256983240199</v>
      </c>
      <c r="DK10" s="98">
        <v>175.86931818181799</v>
      </c>
      <c r="DL10" s="98">
        <v>176.05428571428601</v>
      </c>
      <c r="DM10" s="98">
        <v>180.32311977715901</v>
      </c>
      <c r="DN10" s="98">
        <v>184.24450549450501</v>
      </c>
      <c r="DO10" s="98">
        <v>181.106870229008</v>
      </c>
      <c r="DP10" s="98">
        <v>179.65142857142899</v>
      </c>
      <c r="DQ10" s="98">
        <v>183.51262626262599</v>
      </c>
      <c r="DR10" s="98">
        <v>183.69553805774299</v>
      </c>
      <c r="DS10" s="98">
        <v>186.55291005290999</v>
      </c>
      <c r="DT10" s="98">
        <v>187.414285714286</v>
      </c>
      <c r="DU10" s="98">
        <v>184.02666666666701</v>
      </c>
      <c r="DV10" s="98">
        <v>186.716145833333</v>
      </c>
      <c r="DW10" s="98">
        <v>184.62872628726299</v>
      </c>
      <c r="DX10" s="98">
        <v>186.05</v>
      </c>
      <c r="DY10" s="98">
        <v>183.33066666666701</v>
      </c>
      <c r="DZ10" s="98">
        <v>181.424083769634</v>
      </c>
      <c r="EA10" s="98">
        <v>187.59217877095</v>
      </c>
      <c r="EB10" s="98">
        <v>185.88547486033499</v>
      </c>
      <c r="EC10" s="98">
        <v>187.18877551020401</v>
      </c>
      <c r="ED10" s="98">
        <v>195.248587570621</v>
      </c>
      <c r="EE10" s="98">
        <v>188.56626506024099</v>
      </c>
      <c r="EF10" s="98">
        <v>192.04014598540101</v>
      </c>
      <c r="EG10" s="98">
        <v>187.578754578755</v>
      </c>
      <c r="EH10" s="98">
        <v>189.98467432950201</v>
      </c>
      <c r="EI10" s="98">
        <v>193.527777777778</v>
      </c>
      <c r="EJ10" s="98">
        <v>191.43122676579901</v>
      </c>
      <c r="EK10" s="98">
        <v>193.78754578754601</v>
      </c>
      <c r="EL10" s="98">
        <v>191.15302491103199</v>
      </c>
      <c r="EM10" s="98">
        <v>187.80524344569301</v>
      </c>
      <c r="EN10" s="98">
        <v>195.7</v>
      </c>
      <c r="EO10" s="98">
        <v>197.75250836120401</v>
      </c>
      <c r="EP10" s="98">
        <v>199.084249084249</v>
      </c>
      <c r="EQ10" s="98">
        <v>198.40740740740699</v>
      </c>
      <c r="ER10" s="98">
        <v>203.923954372624</v>
      </c>
      <c r="ES10" s="98">
        <v>200.30204081632701</v>
      </c>
      <c r="ET10" s="98">
        <v>199.518828451883</v>
      </c>
      <c r="EU10" s="98">
        <v>200.31086142322101</v>
      </c>
      <c r="EV10" s="98">
        <v>205.89256198347101</v>
      </c>
      <c r="EW10" s="98">
        <v>198.471365638767</v>
      </c>
      <c r="EX10" s="98">
        <v>209.90476190476201</v>
      </c>
      <c r="EY10" s="98">
        <v>196.970588235294</v>
      </c>
      <c r="EZ10" s="98">
        <v>196.173913043478</v>
      </c>
      <c r="FA10" s="98">
        <v>200.85915492957699</v>
      </c>
      <c r="FB10" s="98">
        <v>206.86746987951807</v>
      </c>
      <c r="FC10" s="98">
        <v>202.02592592592592</v>
      </c>
      <c r="FD10" s="98">
        <v>205.24380165289301</v>
      </c>
      <c r="FE10" s="98">
        <v>208.30941704035899</v>
      </c>
      <c r="FF10" s="98">
        <v>204.22926829268292</v>
      </c>
      <c r="FG10" s="98">
        <v>203.00806451612902</v>
      </c>
      <c r="FH10" s="98">
        <v>201.94377510040161</v>
      </c>
      <c r="FI10" s="98">
        <v>206.15810276679841</v>
      </c>
      <c r="FJ10" s="98">
        <v>204.31020408163266</v>
      </c>
      <c r="FK10" s="98">
        <v>206.1081081081081</v>
      </c>
      <c r="FL10" s="98">
        <v>209.6288209606987</v>
      </c>
      <c r="FM10" s="98">
        <v>210.078125</v>
      </c>
      <c r="FN10" s="98">
        <v>199.61344537815125</v>
      </c>
      <c r="FO10" s="98">
        <v>206.02016129032259</v>
      </c>
      <c r="FP10" s="98">
        <v>209.94979079497907</v>
      </c>
      <c r="FQ10" s="98">
        <v>212.86255924170615</v>
      </c>
      <c r="FR10" s="98">
        <v>210.35564853556485</v>
      </c>
      <c r="FS10" s="98">
        <v>207.19277108433735</v>
      </c>
      <c r="FT10" s="98">
        <v>206.0952380952381</v>
      </c>
      <c r="FU10" s="98">
        <v>202.17842323651453</v>
      </c>
      <c r="FV10" s="98">
        <v>204.74672489082968</v>
      </c>
      <c r="FW10" s="98">
        <v>204.75829383886256</v>
      </c>
      <c r="FX10" s="98">
        <v>205.72169811320754</v>
      </c>
      <c r="FY10" s="98">
        <v>206.01171875</v>
      </c>
      <c r="FZ10" s="98">
        <v>206.71794871794873</v>
      </c>
      <c r="GA10" s="98">
        <v>208.4218009478673</v>
      </c>
      <c r="GB10" s="98">
        <v>205.49261083743843</v>
      </c>
      <c r="GC10" s="98">
        <v>203.85714285714286</v>
      </c>
      <c r="GD10" s="98">
        <v>206.8995633187773</v>
      </c>
      <c r="GE10" s="98">
        <v>208.23348017621146</v>
      </c>
      <c r="GF10" s="98">
        <v>212.41176470588201</v>
      </c>
      <c r="GG10" s="98">
        <v>208.34246575342465</v>
      </c>
      <c r="GH10" s="98">
        <v>206.11555555555555</v>
      </c>
      <c r="GI10" s="98">
        <v>213.54794520547946</v>
      </c>
      <c r="GJ10" s="98">
        <v>211.48743718592965</v>
      </c>
      <c r="GK10" s="98">
        <v>208.17672413793105</v>
      </c>
      <c r="GL10" s="98">
        <v>214.07522123893804</v>
      </c>
      <c r="GM10" s="98">
        <v>218.2303664921466</v>
      </c>
      <c r="GN10" s="98">
        <v>210.43269230769201</v>
      </c>
      <c r="GO10" s="98">
        <v>208.71282051282051</v>
      </c>
      <c r="GP10" s="98">
        <v>208.40776699029126</v>
      </c>
      <c r="GQ10" s="98">
        <v>209.22772277227722</v>
      </c>
      <c r="GR10" s="98">
        <v>213.93782383419691</v>
      </c>
      <c r="GS10" s="98">
        <v>209.55555555555554</v>
      </c>
      <c r="GT10" s="98">
        <v>209.7091836734694</v>
      </c>
      <c r="GU10" s="98">
        <v>207.54314720812184</v>
      </c>
      <c r="GV10" s="98">
        <v>213.72680412371133</v>
      </c>
      <c r="GW10" s="98">
        <v>211.56730769230768</v>
      </c>
      <c r="GX10" s="98">
        <v>213.3279569892473</v>
      </c>
      <c r="GY10" s="98">
        <v>212.5</v>
      </c>
      <c r="GZ10" s="98">
        <v>210.73118279569891</v>
      </c>
      <c r="HA10" s="98">
        <v>209.8370786516854</v>
      </c>
      <c r="HB10" s="98">
        <v>217.18285714285713</v>
      </c>
      <c r="HC10" s="98">
        <v>218.14705882352942</v>
      </c>
      <c r="HD10" s="98">
        <v>217.73053892215569</v>
      </c>
      <c r="HE10" s="98">
        <v>214.10493827160494</v>
      </c>
      <c r="HF10" s="98">
        <v>215.98265895953756</v>
      </c>
      <c r="HG10" s="98">
        <v>211.45222929936307</v>
      </c>
      <c r="HH10" s="98">
        <v>214.14556962025316</v>
      </c>
      <c r="HI10" s="98">
        <v>212.12941176470588</v>
      </c>
      <c r="HJ10" s="98">
        <v>212.74683544303798</v>
      </c>
      <c r="HK10" s="98">
        <v>210.67346938775509</v>
      </c>
      <c r="HL10" s="98">
        <v>212.70422535211267</v>
      </c>
      <c r="HM10" s="98">
        <v>212.32857142857142</v>
      </c>
      <c r="HN10" s="98">
        <v>213.39568345323741</v>
      </c>
      <c r="HO10" s="98">
        <v>214.0921985815603</v>
      </c>
      <c r="HP10" s="98">
        <v>215.87050359712231</v>
      </c>
      <c r="HQ10" s="98">
        <v>217.40277777777777</v>
      </c>
      <c r="HR10" s="98">
        <v>212.90131578947367</v>
      </c>
      <c r="HS10" s="98">
        <v>212.8840579710145</v>
      </c>
      <c r="HT10" s="98">
        <v>215.1917808219178</v>
      </c>
      <c r="HU10" s="98">
        <v>215.15822784810126</v>
      </c>
      <c r="HV10" s="98">
        <v>213.45333333333335</v>
      </c>
      <c r="HW10" s="98">
        <v>210.38518518518518</v>
      </c>
      <c r="HX10" s="98">
        <v>212.74342105263159</v>
      </c>
      <c r="HY10" s="98">
        <v>212.15671641791045</v>
      </c>
      <c r="HZ10" s="98">
        <v>218.0344827586207</v>
      </c>
      <c r="IA10" s="98">
        <v>217.02857142857144</v>
      </c>
      <c r="IB10" s="98">
        <v>216.08695652173913</v>
      </c>
      <c r="IC10" s="98">
        <v>214.86029411764707</v>
      </c>
      <c r="ID10" s="98">
        <v>212.64341085271317</v>
      </c>
      <c r="IE10" s="98">
        <v>214.13953488372093</v>
      </c>
    </row>
    <row r="11" spans="1:239" s="134" customFormat="1" ht="15" customHeight="1">
      <c r="B11" s="99" t="s">
        <v>1</v>
      </c>
      <c r="C11" s="100" t="s">
        <v>2</v>
      </c>
      <c r="D11" s="104">
        <v>2.2002435557178597</v>
      </c>
      <c r="E11" s="104">
        <v>2.1919144614133281</v>
      </c>
      <c r="F11" s="104">
        <v>2.2096004374020519</v>
      </c>
      <c r="G11" s="104">
        <v>2.2123384941569908</v>
      </c>
      <c r="H11" s="104">
        <v>2.2177682919347843</v>
      </c>
      <c r="I11" s="104">
        <v>2.1851331115244954</v>
      </c>
      <c r="J11" s="104">
        <v>2.1913971335464555</v>
      </c>
      <c r="K11" s="104">
        <v>2.1623268041072077</v>
      </c>
      <c r="L11" s="104">
        <v>2.2036423468898456</v>
      </c>
      <c r="M11" s="104">
        <v>2.200883033049791</v>
      </c>
      <c r="N11" s="104">
        <v>2.1994755532349224</v>
      </c>
      <c r="O11" s="104">
        <v>2.1818887226623049</v>
      </c>
      <c r="P11" s="104">
        <v>2.2105284746815577</v>
      </c>
      <c r="Q11" s="104">
        <v>2.21460990430535</v>
      </c>
      <c r="R11" s="104">
        <v>2.2683821412273235</v>
      </c>
      <c r="S11" s="104">
        <v>2.2254038567947703</v>
      </c>
      <c r="T11" s="104">
        <v>2.2165633875321489</v>
      </c>
      <c r="U11" s="104">
        <v>2.233743889386345</v>
      </c>
      <c r="V11" s="104">
        <v>2.2788593263068204</v>
      </c>
      <c r="W11" s="104">
        <v>2.2848001177592501</v>
      </c>
      <c r="X11" s="104">
        <v>2.2839859655494257</v>
      </c>
      <c r="Y11" s="104">
        <v>2.2955052976745192</v>
      </c>
      <c r="Z11" s="104">
        <v>2.3211788478229942</v>
      </c>
      <c r="AA11" s="104">
        <v>2.3190441195163989</v>
      </c>
      <c r="AB11" s="104">
        <v>2.345227853199098</v>
      </c>
      <c r="AC11" s="104">
        <v>2.3293526441269359</v>
      </c>
      <c r="AD11" s="104">
        <v>2.330406615438966</v>
      </c>
      <c r="AE11" s="104">
        <v>2.3226902797262361</v>
      </c>
      <c r="AF11" s="104">
        <v>2.3397411646241473</v>
      </c>
      <c r="AG11" s="104">
        <v>2.353000670505963</v>
      </c>
      <c r="AH11" s="104">
        <v>2.3571683943341397</v>
      </c>
      <c r="AI11" s="104">
        <v>2.4118055630789677</v>
      </c>
      <c r="AJ11" s="104">
        <v>2.3838352020195313</v>
      </c>
      <c r="AK11" s="104">
        <v>2.3721292673473964</v>
      </c>
      <c r="AL11" s="104">
        <v>2.4182072883677415</v>
      </c>
      <c r="AM11" s="104">
        <v>2.3922421874878799</v>
      </c>
      <c r="AN11" s="104">
        <v>2.363715338547725</v>
      </c>
      <c r="AO11" s="104">
        <v>2.3831987374062189</v>
      </c>
      <c r="AP11" s="104">
        <v>2.3659713822878303</v>
      </c>
      <c r="AQ11" s="104">
        <v>2.335255761522439</v>
      </c>
      <c r="AR11" s="104">
        <v>2.3597655115809681</v>
      </c>
      <c r="AS11" s="104">
        <v>2.4048772987090365</v>
      </c>
      <c r="AT11" s="104">
        <v>2.3214117028852979</v>
      </c>
      <c r="AU11" s="104">
        <v>2.2358725809573996</v>
      </c>
      <c r="AV11" s="104">
        <v>2.4253167944071725</v>
      </c>
      <c r="AW11" s="104">
        <v>2.3854924880375417</v>
      </c>
      <c r="AX11" s="104">
        <v>2.4384514734190019</v>
      </c>
      <c r="AY11" s="104">
        <v>2.4589940513148556</v>
      </c>
      <c r="AZ11" s="104">
        <v>2.4547224076299119</v>
      </c>
      <c r="BA11" s="104">
        <v>2.4449379945852017</v>
      </c>
      <c r="BB11" s="104">
        <v>2.444340718789622</v>
      </c>
      <c r="BC11" s="104">
        <v>2.443518054736221</v>
      </c>
      <c r="BD11" s="104">
        <v>2.4377290641635532</v>
      </c>
      <c r="BE11" s="104">
        <v>2.4159699810634003</v>
      </c>
      <c r="BF11" s="104">
        <v>2.4337923518425946</v>
      </c>
      <c r="BG11" s="104">
        <v>2.3808184974499249</v>
      </c>
      <c r="BH11" s="104">
        <v>2.4058777585861613</v>
      </c>
      <c r="BI11" s="104">
        <v>2.3846734701715029</v>
      </c>
      <c r="BJ11" s="104">
        <v>2.3997308884356134</v>
      </c>
      <c r="BK11" s="104">
        <v>2.392356766243446</v>
      </c>
      <c r="BL11" s="104">
        <v>2.3627539685461452</v>
      </c>
      <c r="BM11" s="104">
        <v>2.3466572232126897</v>
      </c>
      <c r="BN11" s="104">
        <v>2.3369084068249557</v>
      </c>
      <c r="BO11" s="104">
        <v>2.3639572583488833</v>
      </c>
      <c r="BP11" s="104">
        <v>2.3435912097140914</v>
      </c>
      <c r="BQ11" s="104">
        <v>2.3764962098606954</v>
      </c>
      <c r="BR11" s="104">
        <v>2.306567016958661</v>
      </c>
      <c r="BS11" s="104">
        <v>2.2880059157405066</v>
      </c>
      <c r="BT11" s="104">
        <v>2.3178165210096395</v>
      </c>
      <c r="BU11" s="104">
        <v>2.3152825305771838</v>
      </c>
      <c r="BV11" s="104">
        <v>2.297439044728796</v>
      </c>
      <c r="BW11" s="104">
        <v>2.3201885749158002</v>
      </c>
      <c r="BX11" s="104">
        <v>2.2985400496898336</v>
      </c>
      <c r="BY11" s="104">
        <v>2.2837598665722787</v>
      </c>
      <c r="BZ11" s="104">
        <v>2.244033244921571</v>
      </c>
      <c r="CA11" s="104">
        <v>2.2871151901005167</v>
      </c>
      <c r="CB11" s="104">
        <v>2.3004306832610362</v>
      </c>
      <c r="CC11" s="104">
        <v>2.27</v>
      </c>
      <c r="CD11" s="104">
        <v>2.2999999999999998</v>
      </c>
      <c r="CE11" s="104">
        <v>2.35</v>
      </c>
      <c r="CF11" s="104">
        <v>2.3199999999999998</v>
      </c>
      <c r="CG11" s="104">
        <v>2.3277431977457699</v>
      </c>
      <c r="CH11" s="104">
        <v>2.3457867340149199</v>
      </c>
      <c r="CI11" s="104">
        <v>2.2948809163555399</v>
      </c>
      <c r="CJ11" s="104">
        <v>2.3130001209058002</v>
      </c>
      <c r="CK11" s="104">
        <v>2.3258783419690001</v>
      </c>
      <c r="CL11" s="104">
        <v>2.32625178511833</v>
      </c>
      <c r="CM11" s="104">
        <v>2.3776055944948902</v>
      </c>
      <c r="CN11" s="104">
        <v>2.3390233496820447</v>
      </c>
      <c r="CO11" s="104">
        <v>2.3922074506075601</v>
      </c>
      <c r="CP11" s="104">
        <v>2.3717629015364201</v>
      </c>
      <c r="CQ11" s="104">
        <v>2.3698849262458599</v>
      </c>
      <c r="CR11" s="104">
        <v>2.3814726395453798</v>
      </c>
      <c r="CS11" s="104">
        <v>2.3926615380139702</v>
      </c>
      <c r="CT11" s="104">
        <v>2.3970949231996799</v>
      </c>
      <c r="CU11" s="104">
        <v>2.46269042758157</v>
      </c>
      <c r="CV11" s="104">
        <v>2.4675471292271198</v>
      </c>
      <c r="CW11" s="104">
        <v>2.41375525536517</v>
      </c>
      <c r="CX11" s="104">
        <v>2.4572534504300001</v>
      </c>
      <c r="CY11" s="104">
        <v>2.4830022755771499</v>
      </c>
      <c r="CZ11" s="104">
        <v>2.4285474188629599</v>
      </c>
      <c r="DA11" s="104">
        <v>2.5007912138330601</v>
      </c>
      <c r="DB11" s="104">
        <v>2.4611210622660198</v>
      </c>
      <c r="DC11" s="104">
        <v>2.4559047771691298</v>
      </c>
      <c r="DD11" s="104">
        <v>2.4830293539051902</v>
      </c>
      <c r="DE11" s="104">
        <v>2.5503553703953701</v>
      </c>
      <c r="DF11" s="104">
        <v>2.51026212507742</v>
      </c>
      <c r="DG11" s="104">
        <v>2.4999134769657099</v>
      </c>
      <c r="DH11" s="104">
        <v>2.3759422380579398</v>
      </c>
      <c r="DI11" s="104">
        <v>2.3237989076481398</v>
      </c>
      <c r="DJ11" s="104">
        <v>2.3368332280274702</v>
      </c>
      <c r="DK11" s="104">
        <v>2.296040352376</v>
      </c>
      <c r="DL11" s="104">
        <v>2.3057706857829001</v>
      </c>
      <c r="DM11" s="104">
        <v>2.3466974353807899</v>
      </c>
      <c r="DN11" s="104">
        <v>2.3814732984994298</v>
      </c>
      <c r="DO11" s="104">
        <v>2.3452478437546298</v>
      </c>
      <c r="DP11" s="104">
        <v>2.3348592980859202</v>
      </c>
      <c r="DQ11" s="104">
        <v>2.3641657263567701</v>
      </c>
      <c r="DR11" s="104">
        <v>2.34599917085453</v>
      </c>
      <c r="DS11" s="104">
        <v>2.38801756989622</v>
      </c>
      <c r="DT11" s="104">
        <v>2.39644206059989</v>
      </c>
      <c r="DU11" s="104">
        <v>2.3904817781053498</v>
      </c>
      <c r="DV11" s="104">
        <v>2.3883875575584801</v>
      </c>
      <c r="DW11" s="104">
        <v>2.42379137616201</v>
      </c>
      <c r="DX11" s="104">
        <v>2.4271913404174601</v>
      </c>
      <c r="DY11" s="104">
        <v>2.4302636938674</v>
      </c>
      <c r="DZ11" s="104">
        <v>2.4051588177853298</v>
      </c>
      <c r="EA11" s="104">
        <v>2.4204234974986099</v>
      </c>
      <c r="EB11" s="104">
        <v>2.4294596874115699</v>
      </c>
      <c r="EC11" s="104">
        <v>2.43544145512459</v>
      </c>
      <c r="ED11" s="104">
        <v>2.5107252972632002</v>
      </c>
      <c r="EE11" s="104">
        <v>2.44779165058763</v>
      </c>
      <c r="EF11" s="104">
        <v>2.4820773958518498</v>
      </c>
      <c r="EG11" s="104">
        <v>2.4309606069451699</v>
      </c>
      <c r="EH11" s="104">
        <v>2.4890651889403901</v>
      </c>
      <c r="EI11" s="104">
        <v>2.4561360079032601</v>
      </c>
      <c r="EJ11" s="104">
        <v>2.4395280767807499</v>
      </c>
      <c r="EK11" s="104">
        <v>2.47756133092556</v>
      </c>
      <c r="EL11" s="104">
        <v>2.4687305531244599</v>
      </c>
      <c r="EM11" s="104">
        <v>2.47255023598305</v>
      </c>
      <c r="EN11" s="104">
        <v>2.4809615640588301</v>
      </c>
      <c r="EO11" s="104">
        <v>2.4830035896792699</v>
      </c>
      <c r="EP11" s="104">
        <v>2.51745166573098</v>
      </c>
      <c r="EQ11" s="104">
        <v>2.48518526893118</v>
      </c>
      <c r="ER11" s="104">
        <v>2.5131449733124702</v>
      </c>
      <c r="ES11" s="104">
        <v>2.5369736633899098</v>
      </c>
      <c r="ET11" s="104">
        <v>2.4708498673195498</v>
      </c>
      <c r="EU11" s="104">
        <v>2.5152104461043998</v>
      </c>
      <c r="EV11" s="104">
        <v>2.52927681191247</v>
      </c>
      <c r="EW11" s="104">
        <v>2.4986266169465399</v>
      </c>
      <c r="EX11" s="104">
        <v>2.5363167586796602</v>
      </c>
      <c r="EY11" s="104">
        <v>2.4398500097761602</v>
      </c>
      <c r="EZ11" s="104">
        <v>2.5104558040689602</v>
      </c>
      <c r="FA11" s="104">
        <v>2.5045050566809999</v>
      </c>
      <c r="FB11" s="104">
        <v>2.4970256885249156</v>
      </c>
      <c r="FC11" s="104">
        <v>2.4846307694926946</v>
      </c>
      <c r="FD11" s="104">
        <v>2.4838000926008701</v>
      </c>
      <c r="FE11" s="104">
        <v>2.5217999910983799</v>
      </c>
      <c r="FF11" s="104">
        <v>2.5482707210261442</v>
      </c>
      <c r="FG11" s="104">
        <v>2.5092037515389678</v>
      </c>
      <c r="FH11" s="104">
        <v>2.4735647810129806</v>
      </c>
      <c r="FI11" s="104">
        <v>2.5096541758723796</v>
      </c>
      <c r="FJ11" s="104">
        <v>2.5146384441419807</v>
      </c>
      <c r="FK11" s="104">
        <v>2.5179790752485118</v>
      </c>
      <c r="FL11" s="104">
        <v>2.5225037581003886</v>
      </c>
      <c r="FM11" s="104">
        <v>2.5258666459138879</v>
      </c>
      <c r="FN11" s="104">
        <v>2.5225601884222209</v>
      </c>
      <c r="FO11" s="104">
        <v>2.5084904513782988</v>
      </c>
      <c r="FP11" s="104">
        <v>2.5623348168768074</v>
      </c>
      <c r="FQ11" s="104">
        <v>2.5746340115188744</v>
      </c>
      <c r="FR11" s="104">
        <v>2.5262162402528281</v>
      </c>
      <c r="FS11" s="104">
        <v>2.5352186959545162</v>
      </c>
      <c r="FT11" s="104">
        <v>2.5302719767785389</v>
      </c>
      <c r="FU11" s="104">
        <v>2.4229530624412319</v>
      </c>
      <c r="FV11" s="104">
        <v>2.4166887599599236</v>
      </c>
      <c r="FW11" s="104">
        <v>2.4402204781867023</v>
      </c>
      <c r="FX11" s="104">
        <v>2.4001784578251502</v>
      </c>
      <c r="FY11" s="104">
        <v>2.4091931998228389</v>
      </c>
      <c r="FZ11" s="104">
        <v>2.4861528332084784</v>
      </c>
      <c r="GA11" s="104">
        <v>2.428397243814584</v>
      </c>
      <c r="GB11" s="104">
        <v>2.4759168248523342</v>
      </c>
      <c r="GC11" s="104">
        <v>2.4296567781706901</v>
      </c>
      <c r="GD11" s="104">
        <v>2.4303391339836709</v>
      </c>
      <c r="GE11" s="104">
        <v>2.415497682079522</v>
      </c>
      <c r="GF11" s="104">
        <v>2.4613134436742499</v>
      </c>
      <c r="GG11" s="104">
        <v>2.4615923557772832</v>
      </c>
      <c r="GH11" s="104">
        <v>2.4732972536901232</v>
      </c>
      <c r="GI11" s="104">
        <v>2.4732288943078431</v>
      </c>
      <c r="GJ11" s="104">
        <v>2.4627844149050531</v>
      </c>
      <c r="GK11" s="104">
        <v>2.4213332617294596</v>
      </c>
      <c r="GL11" s="104">
        <v>2.4282481355345484</v>
      </c>
      <c r="GM11" s="104">
        <v>2.4300994669187661</v>
      </c>
      <c r="GN11" s="104">
        <v>2.3884106462182801</v>
      </c>
      <c r="GO11" s="104">
        <v>2.4169954856080293</v>
      </c>
      <c r="GP11" s="104">
        <v>2.3768352279164784</v>
      </c>
      <c r="GQ11" s="104">
        <v>2.376146769665084</v>
      </c>
      <c r="GR11" s="104">
        <v>2.3524176638115972</v>
      </c>
      <c r="GS11" s="104">
        <v>2.4005772924549049</v>
      </c>
      <c r="GT11" s="104">
        <v>2.3339682106049713</v>
      </c>
      <c r="GU11" s="104">
        <v>2.3768545332028621</v>
      </c>
      <c r="GV11" s="104">
        <v>2.4097584358667894</v>
      </c>
      <c r="GW11" s="104">
        <v>2.3543604029092728</v>
      </c>
      <c r="GX11" s="104">
        <v>2.4125812452314395</v>
      </c>
      <c r="GY11" s="104">
        <v>2.3690219485390687</v>
      </c>
      <c r="GZ11" s="104">
        <v>2.3084219635834051</v>
      </c>
      <c r="HA11" s="104">
        <v>2.3059278737519699</v>
      </c>
      <c r="HB11" s="104">
        <v>2.4332224484883844</v>
      </c>
      <c r="HC11" s="104">
        <v>2.3929669226467327</v>
      </c>
      <c r="HD11" s="104">
        <v>2.4428681827240455</v>
      </c>
      <c r="HE11" s="104">
        <v>2.2985448461308673</v>
      </c>
      <c r="HF11" s="104">
        <v>2.3531195506963036</v>
      </c>
      <c r="HG11" s="104">
        <v>2.3783210872441987</v>
      </c>
      <c r="HH11" s="104">
        <v>2.287517681329311</v>
      </c>
      <c r="HI11" s="104">
        <v>2.326342625748798</v>
      </c>
      <c r="HJ11" s="104">
        <v>2.3748148142544405</v>
      </c>
      <c r="HK11" s="104">
        <v>2.3190208690629053</v>
      </c>
      <c r="HL11" s="104">
        <v>2.292658683934071</v>
      </c>
      <c r="HM11" s="104">
        <v>2.3509500638847118</v>
      </c>
      <c r="HN11" s="104">
        <v>2.3216259981604646</v>
      </c>
      <c r="HO11" s="104">
        <v>2.3730348186824131</v>
      </c>
      <c r="HP11" s="104">
        <v>2.4867572430484333</v>
      </c>
      <c r="HQ11" s="104">
        <v>2.5324928432864282</v>
      </c>
      <c r="HR11" s="104">
        <v>2.4186818841946471</v>
      </c>
      <c r="HS11" s="104">
        <v>2.4433910223107902</v>
      </c>
      <c r="HT11" s="104">
        <v>2.3181795690051419</v>
      </c>
      <c r="HU11" s="104">
        <v>2.4035874930530503</v>
      </c>
      <c r="HV11" s="104">
        <v>2.2574130550715172</v>
      </c>
      <c r="HW11" s="104">
        <v>2.3115634833851892</v>
      </c>
      <c r="HX11" s="104">
        <v>2.3805761668039427</v>
      </c>
      <c r="HY11" s="104">
        <v>2.3427064584103436</v>
      </c>
      <c r="HZ11" s="104">
        <v>2.3875528808825233</v>
      </c>
      <c r="IA11" s="104">
        <v>2.3935835089439905</v>
      </c>
      <c r="IB11" s="104">
        <v>2.40686661225587</v>
      </c>
      <c r="IC11" s="104">
        <v>2.4052570870039807</v>
      </c>
      <c r="ID11" s="104">
        <v>2.4424624247239985</v>
      </c>
      <c r="IE11" s="104">
        <v>2.3662535129613409</v>
      </c>
    </row>
    <row r="12" spans="1:239" s="135" customFormat="1" ht="15" customHeight="1">
      <c r="B12" s="96" t="s">
        <v>33</v>
      </c>
      <c r="C12" s="97" t="s">
        <v>10</v>
      </c>
      <c r="D12" s="103" t="s">
        <v>32</v>
      </c>
      <c r="E12" s="103" t="s">
        <v>32</v>
      </c>
      <c r="F12" s="103" t="s">
        <v>32</v>
      </c>
      <c r="G12" s="103" t="s">
        <v>32</v>
      </c>
      <c r="H12" s="103" t="s">
        <v>32</v>
      </c>
      <c r="I12" s="103" t="s">
        <v>32</v>
      </c>
      <c r="J12" s="103" t="s">
        <v>32</v>
      </c>
      <c r="K12" s="103" t="s">
        <v>32</v>
      </c>
      <c r="L12" s="103" t="s">
        <v>32</v>
      </c>
      <c r="M12" s="103" t="s">
        <v>32</v>
      </c>
      <c r="N12" s="103" t="s">
        <v>32</v>
      </c>
      <c r="O12" s="103" t="s">
        <v>32</v>
      </c>
      <c r="P12" s="103" t="s">
        <v>32</v>
      </c>
      <c r="Q12" s="103" t="s">
        <v>32</v>
      </c>
      <c r="R12" s="103" t="s">
        <v>32</v>
      </c>
      <c r="S12" s="103" t="s">
        <v>32</v>
      </c>
      <c r="T12" s="103" t="s">
        <v>32</v>
      </c>
      <c r="U12" s="103" t="s">
        <v>32</v>
      </c>
      <c r="V12" s="103" t="s">
        <v>32</v>
      </c>
      <c r="W12" s="103" t="s">
        <v>32</v>
      </c>
      <c r="X12" s="103" t="s">
        <v>32</v>
      </c>
      <c r="Y12" s="103" t="s">
        <v>32</v>
      </c>
      <c r="Z12" s="103" t="s">
        <v>32</v>
      </c>
      <c r="AA12" s="103" t="s">
        <v>32</v>
      </c>
      <c r="AB12" s="103" t="s">
        <v>32</v>
      </c>
      <c r="AC12" s="103" t="s">
        <v>32</v>
      </c>
      <c r="AD12" s="103" t="s">
        <v>32</v>
      </c>
      <c r="AE12" s="103" t="s">
        <v>32</v>
      </c>
      <c r="AF12" s="103" t="s">
        <v>32</v>
      </c>
      <c r="AG12" s="103" t="s">
        <v>32</v>
      </c>
      <c r="AH12" s="103" t="s">
        <v>32</v>
      </c>
      <c r="AI12" s="103" t="s">
        <v>32</v>
      </c>
      <c r="AJ12" s="103" t="s">
        <v>32</v>
      </c>
      <c r="AK12" s="103" t="s">
        <v>32</v>
      </c>
      <c r="AL12" s="103" t="s">
        <v>32</v>
      </c>
      <c r="AM12" s="103" t="s">
        <v>32</v>
      </c>
      <c r="AN12" s="103" t="s">
        <v>32</v>
      </c>
      <c r="AO12" s="103" t="s">
        <v>32</v>
      </c>
      <c r="AP12" s="103" t="s">
        <v>32</v>
      </c>
      <c r="AQ12" s="103" t="s">
        <v>32</v>
      </c>
      <c r="AR12" s="103" t="s">
        <v>32</v>
      </c>
      <c r="AS12" s="103" t="s">
        <v>32</v>
      </c>
      <c r="AT12" s="103" t="s">
        <v>32</v>
      </c>
      <c r="AU12" s="103" t="s">
        <v>32</v>
      </c>
      <c r="AV12" s="103">
        <v>91.289232568717921</v>
      </c>
      <c r="AW12" s="103">
        <v>91.313302082532857</v>
      </c>
      <c r="AX12" s="103">
        <v>89.982934895872646</v>
      </c>
      <c r="AY12" s="103">
        <v>90.602172691515264</v>
      </c>
      <c r="AZ12" s="103">
        <v>91.924091706133964</v>
      </c>
      <c r="BA12" s="103">
        <v>91.206398944504002</v>
      </c>
      <c r="BB12" s="103">
        <v>91.235780765253352</v>
      </c>
      <c r="BC12" s="103">
        <v>91.082641280129636</v>
      </c>
      <c r="BD12" s="103">
        <v>90.904808266072052</v>
      </c>
      <c r="BE12" s="103">
        <v>91.075891201651004</v>
      </c>
      <c r="BF12" s="103">
        <v>92.129400099157166</v>
      </c>
      <c r="BG12" s="103">
        <v>92.084966900186387</v>
      </c>
      <c r="BH12" s="103">
        <v>92.216317599249763</v>
      </c>
      <c r="BI12" s="103">
        <v>91.607583699181561</v>
      </c>
      <c r="BJ12" s="103">
        <v>92.804379674608683</v>
      </c>
      <c r="BK12" s="103">
        <v>92.030314513073137</v>
      </c>
      <c r="BL12" s="103">
        <v>91.365340428104972</v>
      </c>
      <c r="BM12" s="103">
        <v>92.028535980148888</v>
      </c>
      <c r="BN12" s="103">
        <v>91.965317919075147</v>
      </c>
      <c r="BO12" s="103">
        <v>91.922021333786034</v>
      </c>
      <c r="BP12" s="103">
        <v>91.591446713147405</v>
      </c>
      <c r="BQ12" s="103">
        <v>91.520826184290087</v>
      </c>
      <c r="BR12" s="103">
        <v>91.590873328088122</v>
      </c>
      <c r="BS12" s="103">
        <v>91.963471833203485</v>
      </c>
      <c r="BT12" s="103">
        <v>91.2</v>
      </c>
      <c r="BU12" s="103">
        <v>91.505572503870866</v>
      </c>
      <c r="BV12" s="103">
        <v>90.272099252784429</v>
      </c>
      <c r="BW12" s="103">
        <v>90.99140476346696</v>
      </c>
      <c r="BX12" s="103">
        <v>91.33927366005129</v>
      </c>
      <c r="BY12" s="103">
        <v>91.406690315950016</v>
      </c>
      <c r="BZ12" s="103">
        <v>92.293291731669257</v>
      </c>
      <c r="CA12" s="103">
        <v>91.9</v>
      </c>
      <c r="CB12" s="103">
        <v>91.649213789435208</v>
      </c>
      <c r="CC12" s="103">
        <v>91.84</v>
      </c>
      <c r="CD12" s="103">
        <v>92.48</v>
      </c>
      <c r="CE12" s="103">
        <v>92.52</v>
      </c>
      <c r="CF12" s="103">
        <v>93.08</v>
      </c>
      <c r="CG12" s="103">
        <v>93.92</v>
      </c>
      <c r="CH12" s="103">
        <v>92.176976141163394</v>
      </c>
      <c r="CI12" s="103">
        <v>92.865676461091397</v>
      </c>
      <c r="CJ12" s="103">
        <v>93.423446426861602</v>
      </c>
      <c r="CK12" s="103">
        <v>92.918796226240303</v>
      </c>
      <c r="CL12" s="103">
        <v>92.995661166664107</v>
      </c>
      <c r="CM12" s="103">
        <v>93.238807120289707</v>
      </c>
      <c r="CN12" s="103">
        <v>92.98993963782695</v>
      </c>
      <c r="CO12" s="103">
        <v>92.287706823465101</v>
      </c>
      <c r="CP12" s="103">
        <v>92.650148294611995</v>
      </c>
      <c r="CQ12" s="103">
        <v>93.746423102504195</v>
      </c>
      <c r="CR12" s="103">
        <v>93.004475883439198</v>
      </c>
      <c r="CS12" s="103">
        <v>92.47</v>
      </c>
      <c r="CT12" s="103">
        <v>93.945662187766203</v>
      </c>
      <c r="CU12" s="103">
        <v>94.010041475660302</v>
      </c>
      <c r="CV12" s="103">
        <v>94.87</v>
      </c>
      <c r="CW12" s="103">
        <v>94.59</v>
      </c>
      <c r="CX12" s="103">
        <v>94.88</v>
      </c>
      <c r="CY12" s="103">
        <v>94.175175494575598</v>
      </c>
      <c r="CZ12" s="103">
        <v>93.826943369679896</v>
      </c>
      <c r="DA12" s="103">
        <v>93.738156188703101</v>
      </c>
      <c r="DB12" s="103">
        <v>93.819095477386895</v>
      </c>
      <c r="DC12" s="103">
        <v>94.85</v>
      </c>
      <c r="DD12" s="103">
        <v>96.819419004741803</v>
      </c>
      <c r="DE12" s="103">
        <v>93.906890130353801</v>
      </c>
      <c r="DF12" s="103">
        <v>94.313909076047395</v>
      </c>
      <c r="DG12" s="103">
        <v>94.288469442600203</v>
      </c>
      <c r="DH12" s="103">
        <v>95.484985602632705</v>
      </c>
      <c r="DI12" s="103">
        <v>93.418970206358196</v>
      </c>
      <c r="DJ12" s="103">
        <v>93.534739415212002</v>
      </c>
      <c r="DK12" s="103">
        <v>93.314056795787195</v>
      </c>
      <c r="DL12" s="103">
        <v>94.259887372401394</v>
      </c>
      <c r="DM12" s="103">
        <v>93.782439446366794</v>
      </c>
      <c r="DN12" s="103">
        <v>94.7215388056363</v>
      </c>
      <c r="DO12" s="103">
        <v>95.217421847558896</v>
      </c>
      <c r="DP12" s="103">
        <v>96.004961989885203</v>
      </c>
      <c r="DQ12" s="103">
        <v>96.905230422038997</v>
      </c>
      <c r="DR12" s="103">
        <v>95.767845916442795</v>
      </c>
      <c r="DS12" s="103">
        <v>95.3004240112313</v>
      </c>
      <c r="DT12" s="103">
        <v>95.781690677643098</v>
      </c>
      <c r="DU12" s="103">
        <v>95.080423127083094</v>
      </c>
      <c r="DV12" s="103">
        <v>96.6219891490816</v>
      </c>
      <c r="DW12" s="103">
        <v>95.843118835133893</v>
      </c>
      <c r="DX12" s="103">
        <v>95.032960779044203</v>
      </c>
      <c r="DY12" s="103">
        <v>95.175202548400705</v>
      </c>
      <c r="DZ12" s="103">
        <v>94.245642387163798</v>
      </c>
      <c r="EA12" s="103">
        <v>95.781589684028702</v>
      </c>
      <c r="EB12" s="103">
        <v>94.331825627000498</v>
      </c>
      <c r="EC12" s="103">
        <v>95.122516285535198</v>
      </c>
      <c r="ED12" s="103">
        <v>94.4211348708006</v>
      </c>
      <c r="EE12" s="103">
        <v>96.249440930291996</v>
      </c>
      <c r="EF12" s="103">
        <v>96.113571143503293</v>
      </c>
      <c r="EG12" s="103">
        <v>94.635708566853495</v>
      </c>
      <c r="EH12" s="103">
        <v>96.101722260315398</v>
      </c>
      <c r="EI12" s="103">
        <v>95.6258073776374</v>
      </c>
      <c r="EJ12" s="103">
        <v>95.032527429847505</v>
      </c>
      <c r="EK12" s="103">
        <v>96.450173899894196</v>
      </c>
      <c r="EL12" s="103">
        <v>95.6044978962654</v>
      </c>
      <c r="EM12" s="103">
        <v>95.241703892788806</v>
      </c>
      <c r="EN12" s="103">
        <v>95.323454266734799</v>
      </c>
      <c r="EO12" s="103">
        <v>95.611216344202404</v>
      </c>
      <c r="EP12" s="103">
        <v>96.6016559337627</v>
      </c>
      <c r="EQ12" s="103">
        <v>97.080455478812794</v>
      </c>
      <c r="ER12" s="103">
        <v>99.429445107398607</v>
      </c>
      <c r="ES12" s="103">
        <v>98.003015853608801</v>
      </c>
      <c r="ET12" s="103">
        <v>96.885813148788898</v>
      </c>
      <c r="EU12" s="103">
        <v>96.0230353570293</v>
      </c>
      <c r="EV12" s="103">
        <v>98.350258900975405</v>
      </c>
      <c r="EW12" s="103">
        <v>98.666015581648296</v>
      </c>
      <c r="EX12" s="103">
        <v>99.059561128526596</v>
      </c>
      <c r="EY12" s="103">
        <v>99.776019113035701</v>
      </c>
      <c r="EZ12" s="103">
        <v>99.997783687943297</v>
      </c>
      <c r="FA12" s="103">
        <v>100.134983521492</v>
      </c>
      <c r="FB12" s="103">
        <v>151.23293172690762</v>
      </c>
      <c r="FC12" s="103">
        <v>147.43703703703704</v>
      </c>
      <c r="FD12" s="103">
        <v>98.834282953149895</v>
      </c>
      <c r="FE12" s="103">
        <v>98.051794286698396</v>
      </c>
      <c r="FF12" s="103">
        <v>98.344758401605077</v>
      </c>
      <c r="FG12" s="103">
        <v>97.165613951455924</v>
      </c>
      <c r="FH12" s="103">
        <v>97.693103173971849</v>
      </c>
      <c r="FI12" s="103">
        <v>96.445415851834809</v>
      </c>
      <c r="FJ12" s="103">
        <v>97.38492887965478</v>
      </c>
      <c r="FK12" s="103">
        <v>97.257502528942339</v>
      </c>
      <c r="FL12" s="103">
        <v>97.529424018331412</v>
      </c>
      <c r="FM12" s="103">
        <v>97.20899962811454</v>
      </c>
      <c r="FN12" s="103">
        <v>97.02997389913277</v>
      </c>
      <c r="FO12" s="103">
        <v>97.610240150314127</v>
      </c>
      <c r="FP12" s="103">
        <v>98.27812985770656</v>
      </c>
      <c r="FQ12" s="103">
        <v>152.80094786729859</v>
      </c>
      <c r="FR12" s="103">
        <v>151.15481171548117</v>
      </c>
      <c r="FS12" s="103">
        <v>98.110135488748043</v>
      </c>
      <c r="FT12" s="103">
        <v>98.840110905730128</v>
      </c>
      <c r="FU12" s="103">
        <v>98.873268342739863</v>
      </c>
      <c r="FV12" s="103">
        <v>97.85015036150746</v>
      </c>
      <c r="FW12" s="103">
        <v>98.620498102027597</v>
      </c>
      <c r="FX12" s="103">
        <v>97.959324054754333</v>
      </c>
      <c r="FY12" s="103">
        <v>98.555148941011396</v>
      </c>
      <c r="FZ12" s="103">
        <v>98.896055569337619</v>
      </c>
      <c r="GA12" s="103">
        <v>98.851672465152234</v>
      </c>
      <c r="GB12" s="103">
        <v>98.384274241879424</v>
      </c>
      <c r="GC12" s="103">
        <v>97.391130243267597</v>
      </c>
      <c r="GD12" s="103">
        <v>97.121148163782181</v>
      </c>
      <c r="GE12" s="103">
        <v>97.050921322642751</v>
      </c>
      <c r="GF12" s="103">
        <v>96.909017318876096</v>
      </c>
      <c r="GG12" s="103">
        <v>97.269160803909969</v>
      </c>
      <c r="GH12" s="103">
        <v>97.632396066931165</v>
      </c>
      <c r="GI12" s="103">
        <v>97.322898625098887</v>
      </c>
      <c r="GJ12" s="103">
        <v>97.369671624768344</v>
      </c>
      <c r="GK12" s="103">
        <v>96.937697993664202</v>
      </c>
      <c r="GL12" s="103">
        <v>97.178644509208169</v>
      </c>
      <c r="GM12" s="103">
        <v>97.296195000239919</v>
      </c>
      <c r="GN12" s="103">
        <v>152.78365384615401</v>
      </c>
      <c r="GO12" s="103">
        <v>96.808275387601668</v>
      </c>
      <c r="GP12" s="103">
        <v>96.30112736420385</v>
      </c>
      <c r="GQ12" s="103">
        <v>96.481639220140082</v>
      </c>
      <c r="GR12" s="103">
        <v>96.209736013562591</v>
      </c>
      <c r="GS12" s="103">
        <v>97.064494360358637</v>
      </c>
      <c r="GT12" s="103">
        <v>98.301827117242055</v>
      </c>
      <c r="GU12" s="103">
        <v>98.554517438732063</v>
      </c>
      <c r="GV12" s="103">
        <v>100.07958903118444</v>
      </c>
      <c r="GW12" s="103">
        <v>98.838794709812291</v>
      </c>
      <c r="GX12" s="103">
        <v>98.893621311020965</v>
      </c>
      <c r="GY12" s="103">
        <v>99.058823529411768</v>
      </c>
      <c r="GZ12" s="103">
        <v>100.00000000000003</v>
      </c>
      <c r="HA12" s="103">
        <v>99.780461031833141</v>
      </c>
      <c r="HB12" s="103">
        <v>99.707948535796049</v>
      </c>
      <c r="HC12" s="103">
        <v>99.420250775246046</v>
      </c>
      <c r="HD12" s="103">
        <v>99.862490030527212</v>
      </c>
      <c r="HE12" s="103">
        <v>100.686175580222</v>
      </c>
      <c r="HF12" s="103">
        <v>99.826040412150405</v>
      </c>
      <c r="HG12" s="103">
        <v>100.47292005542504</v>
      </c>
      <c r="HH12" s="103">
        <v>100.2423525934683</v>
      </c>
      <c r="HI12" s="103">
        <v>100.53796239809219</v>
      </c>
      <c r="HJ12" s="103">
        <v>99.860177307074423</v>
      </c>
      <c r="HK12" s="103">
        <v>98.779424585876214</v>
      </c>
      <c r="HL12" s="103">
        <v>99.271619653026093</v>
      </c>
      <c r="HM12" s="103">
        <v>98.933593487182918</v>
      </c>
      <c r="HN12" s="103">
        <v>98.968377000000004</v>
      </c>
      <c r="HO12" s="103">
        <v>97.879882068440054</v>
      </c>
      <c r="HP12" s="103">
        <v>97.820435912817445</v>
      </c>
      <c r="HQ12" s="103">
        <v>98.56577013990929</v>
      </c>
      <c r="HR12" s="103">
        <v>99.925836655233141</v>
      </c>
      <c r="HS12" s="103">
        <v>100.67397372183264</v>
      </c>
      <c r="HT12" s="103">
        <v>101.31771595900439</v>
      </c>
      <c r="HU12" s="103">
        <v>100.62950433887336</v>
      </c>
      <c r="HV12" s="103">
        <v>101.81148104191394</v>
      </c>
      <c r="HW12" s="103">
        <v>100.7745933384973</v>
      </c>
      <c r="HX12" s="103">
        <v>101.19986393295606</v>
      </c>
      <c r="HY12" s="103">
        <v>101.82560061908615</v>
      </c>
      <c r="HZ12" s="103">
        <v>101.60683219990511</v>
      </c>
      <c r="IA12" s="103">
        <v>100.68127962085308</v>
      </c>
      <c r="IB12" s="103">
        <v>101.11670020120724</v>
      </c>
      <c r="IC12" s="103">
        <v>101.55367714999485</v>
      </c>
      <c r="ID12" s="103">
        <v>101.78630017133901</v>
      </c>
      <c r="IE12" s="103">
        <v>102.18288444830581</v>
      </c>
    </row>
    <row r="13" spans="1:239" s="135" customFormat="1" ht="15" customHeight="1">
      <c r="B13" s="99" t="s">
        <v>34</v>
      </c>
      <c r="C13" s="100" t="s">
        <v>10</v>
      </c>
      <c r="D13" s="104" t="s">
        <v>32</v>
      </c>
      <c r="E13" s="104" t="s">
        <v>32</v>
      </c>
      <c r="F13" s="104" t="s">
        <v>32</v>
      </c>
      <c r="G13" s="104" t="s">
        <v>32</v>
      </c>
      <c r="H13" s="104" t="s">
        <v>32</v>
      </c>
      <c r="I13" s="104" t="s">
        <v>32</v>
      </c>
      <c r="J13" s="104" t="s">
        <v>32</v>
      </c>
      <c r="K13" s="104" t="s">
        <v>32</v>
      </c>
      <c r="L13" s="104" t="s">
        <v>32</v>
      </c>
      <c r="M13" s="104" t="s">
        <v>32</v>
      </c>
      <c r="N13" s="104" t="s">
        <v>32</v>
      </c>
      <c r="O13" s="104" t="s">
        <v>32</v>
      </c>
      <c r="P13" s="104" t="s">
        <v>32</v>
      </c>
      <c r="Q13" s="104" t="s">
        <v>32</v>
      </c>
      <c r="R13" s="104" t="s">
        <v>32</v>
      </c>
      <c r="S13" s="104" t="s">
        <v>32</v>
      </c>
      <c r="T13" s="104" t="s">
        <v>32</v>
      </c>
      <c r="U13" s="104" t="s">
        <v>32</v>
      </c>
      <c r="V13" s="104" t="s">
        <v>32</v>
      </c>
      <c r="W13" s="104" t="s">
        <v>32</v>
      </c>
      <c r="X13" s="104" t="s">
        <v>32</v>
      </c>
      <c r="Y13" s="104" t="s">
        <v>32</v>
      </c>
      <c r="Z13" s="104" t="s">
        <v>32</v>
      </c>
      <c r="AA13" s="104" t="s">
        <v>32</v>
      </c>
      <c r="AB13" s="104" t="s">
        <v>32</v>
      </c>
      <c r="AC13" s="104" t="s">
        <v>32</v>
      </c>
      <c r="AD13" s="104" t="s">
        <v>32</v>
      </c>
      <c r="AE13" s="104" t="s">
        <v>32</v>
      </c>
      <c r="AF13" s="104" t="s">
        <v>32</v>
      </c>
      <c r="AG13" s="104" t="s">
        <v>32</v>
      </c>
      <c r="AH13" s="104" t="s">
        <v>32</v>
      </c>
      <c r="AI13" s="104" t="s">
        <v>32</v>
      </c>
      <c r="AJ13" s="104" t="s">
        <v>32</v>
      </c>
      <c r="AK13" s="104" t="s">
        <v>32</v>
      </c>
      <c r="AL13" s="104" t="s">
        <v>32</v>
      </c>
      <c r="AM13" s="104" t="s">
        <v>32</v>
      </c>
      <c r="AN13" s="104" t="s">
        <v>32</v>
      </c>
      <c r="AO13" s="104" t="s">
        <v>32</v>
      </c>
      <c r="AP13" s="104" t="s">
        <v>32</v>
      </c>
      <c r="AQ13" s="104" t="s">
        <v>32</v>
      </c>
      <c r="AR13" s="104" t="s">
        <v>32</v>
      </c>
      <c r="AS13" s="104" t="s">
        <v>32</v>
      </c>
      <c r="AT13" s="104" t="s">
        <v>32</v>
      </c>
      <c r="AU13" s="104" t="s">
        <v>32</v>
      </c>
      <c r="AV13" s="104">
        <v>22.711709540987773</v>
      </c>
      <c r="AW13" s="104">
        <v>22.810631783647093</v>
      </c>
      <c r="AX13" s="104">
        <v>22.67407779530383</v>
      </c>
      <c r="AY13" s="104">
        <v>22.643035432356822</v>
      </c>
      <c r="AZ13" s="104">
        <v>22.726385065062885</v>
      </c>
      <c r="BA13" s="104">
        <v>23.071711796980637</v>
      </c>
      <c r="BB13" s="104">
        <v>23.084706537759125</v>
      </c>
      <c r="BC13" s="104">
        <v>23.660920213938407</v>
      </c>
      <c r="BD13" s="104">
        <v>22.45208114155767</v>
      </c>
      <c r="BE13" s="104">
        <v>22.970938703315554</v>
      </c>
      <c r="BF13" s="104">
        <v>23.909563045997125</v>
      </c>
      <c r="BG13" s="104">
        <v>24.448502900128695</v>
      </c>
      <c r="BH13" s="104">
        <v>24.661403138758772</v>
      </c>
      <c r="BI13" s="104">
        <v>24.799377530209931</v>
      </c>
      <c r="BJ13" s="104">
        <v>24.514233719557524</v>
      </c>
      <c r="BK13" s="104">
        <v>24.467072297457168</v>
      </c>
      <c r="BL13" s="104">
        <v>24.523892842263592</v>
      </c>
      <c r="BM13" s="104">
        <v>23.972142443681758</v>
      </c>
      <c r="BN13" s="104">
        <v>24.346518743854681</v>
      </c>
      <c r="BO13" s="104">
        <v>24.223772793000446</v>
      </c>
      <c r="BP13" s="104">
        <v>24.467028877258301</v>
      </c>
      <c r="BQ13" s="104">
        <v>24.159636455975221</v>
      </c>
      <c r="BR13" s="104">
        <v>24.317961536871419</v>
      </c>
      <c r="BS13" s="104">
        <v>24.001000154977557</v>
      </c>
      <c r="BT13" s="104">
        <v>23.533548653125763</v>
      </c>
      <c r="BU13" s="104">
        <v>23.355515866113411</v>
      </c>
      <c r="BV13" s="104">
        <v>23.057311721009935</v>
      </c>
      <c r="BW13" s="104">
        <v>23.21188868294243</v>
      </c>
      <c r="BX13" s="104">
        <v>23.664908885604159</v>
      </c>
      <c r="BY13" s="104">
        <v>23.336242232039023</v>
      </c>
      <c r="BZ13" s="104">
        <v>23.121995553164414</v>
      </c>
      <c r="CA13" s="104">
        <v>23.118422760015108</v>
      </c>
      <c r="CB13" s="104">
        <v>23.072336304121176</v>
      </c>
      <c r="CC13" s="104">
        <v>23.1</v>
      </c>
      <c r="CD13" s="104">
        <v>23</v>
      </c>
      <c r="CE13" s="104">
        <v>22.7</v>
      </c>
      <c r="CF13" s="104">
        <v>23</v>
      </c>
      <c r="CG13" s="104">
        <v>23.268442289502001</v>
      </c>
      <c r="CH13" s="104">
        <v>23.798871744118099</v>
      </c>
      <c r="CI13" s="104">
        <v>24.003931248088399</v>
      </c>
      <c r="CJ13" s="104">
        <v>24.1081854379078</v>
      </c>
      <c r="CK13" s="104">
        <v>24.089231715407401</v>
      </c>
      <c r="CL13" s="104">
        <v>24.885327271052802</v>
      </c>
      <c r="CM13" s="104">
        <v>25.565547343515099</v>
      </c>
      <c r="CN13" s="104">
        <v>25.397651887752794</v>
      </c>
      <c r="CO13" s="104">
        <v>25.271253442890799</v>
      </c>
      <c r="CP13" s="104">
        <v>25.734456768647899</v>
      </c>
      <c r="CQ13" s="104">
        <v>26.245120830957401</v>
      </c>
      <c r="CR13" s="104">
        <v>25.627213186961601</v>
      </c>
      <c r="CS13" s="104">
        <v>25.982598583427801</v>
      </c>
      <c r="CT13" s="104">
        <v>25.838405117107801</v>
      </c>
      <c r="CU13" s="104">
        <v>25.864868418125301</v>
      </c>
      <c r="CV13" s="104">
        <v>25.4276336126857</v>
      </c>
      <c r="CW13" s="104">
        <v>25.880783522163401</v>
      </c>
      <c r="CX13" s="104">
        <v>26.053372790867598</v>
      </c>
      <c r="CY13" s="104">
        <v>25.645049671108801</v>
      </c>
      <c r="CZ13" s="104">
        <v>26.1244559684324</v>
      </c>
      <c r="DA13" s="104">
        <v>25.841247826291799</v>
      </c>
      <c r="DB13" s="104">
        <v>26.246648808689301</v>
      </c>
      <c r="DC13" s="104">
        <v>26.728686680559299</v>
      </c>
      <c r="DD13" s="104">
        <v>27.322218088842</v>
      </c>
      <c r="DE13" s="104">
        <v>27.135075094851999</v>
      </c>
      <c r="DF13" s="104">
        <v>26.896711785649401</v>
      </c>
      <c r="DG13" s="104">
        <v>26.713036089708599</v>
      </c>
      <c r="DH13" s="104">
        <v>26.888880315803299</v>
      </c>
      <c r="DI13" s="104">
        <v>26.906782604117701</v>
      </c>
      <c r="DJ13" s="104">
        <v>26.392381917165</v>
      </c>
      <c r="DK13" s="104">
        <v>26.021465048871299</v>
      </c>
      <c r="DL13" s="104">
        <v>25.9758854845592</v>
      </c>
      <c r="DM13" s="104">
        <v>25.4081599108024</v>
      </c>
      <c r="DN13" s="104">
        <v>25.166686972419001</v>
      </c>
      <c r="DO13" s="104">
        <v>24.769289300641901</v>
      </c>
      <c r="DP13" s="104">
        <v>24.118002012797799</v>
      </c>
      <c r="DQ13" s="104">
        <v>24.229721553397901</v>
      </c>
      <c r="DR13" s="104">
        <v>23.756883658762099</v>
      </c>
      <c r="DS13" s="104">
        <v>23.992080214162399</v>
      </c>
      <c r="DT13" s="104">
        <v>23.882811523165</v>
      </c>
      <c r="DU13" s="104">
        <v>23.316098101298</v>
      </c>
      <c r="DV13" s="104">
        <v>23.244436348478001</v>
      </c>
      <c r="DW13" s="104">
        <v>23.3590415680635</v>
      </c>
      <c r="DX13" s="104">
        <v>23.253523663212299</v>
      </c>
      <c r="DY13" s="104">
        <v>22.939172396341998</v>
      </c>
      <c r="DZ13" s="104">
        <v>23.9041968066031</v>
      </c>
      <c r="EA13" s="104">
        <v>23.312437202677401</v>
      </c>
      <c r="EB13" s="104">
        <v>23.844282477927599</v>
      </c>
      <c r="EC13" s="104">
        <v>24.186081336469101</v>
      </c>
      <c r="ED13" s="104">
        <v>24.270976001259999</v>
      </c>
      <c r="EE13" s="104">
        <v>24.926097000937901</v>
      </c>
      <c r="EF13" s="104">
        <v>24.9774407679147</v>
      </c>
      <c r="EG13" s="104">
        <v>24.932304684495801</v>
      </c>
      <c r="EH13" s="104">
        <v>24.391244310985599</v>
      </c>
      <c r="EI13" s="104">
        <v>24.6273456546995</v>
      </c>
      <c r="EJ13" s="104">
        <v>24.858780839629301</v>
      </c>
      <c r="EK13" s="104">
        <v>25.2220173912607</v>
      </c>
      <c r="EL13" s="104">
        <v>24.9889817059676</v>
      </c>
      <c r="EM13" s="104">
        <v>25.171458619364198</v>
      </c>
      <c r="EN13" s="104">
        <v>25.1871679096222</v>
      </c>
      <c r="EO13" s="104">
        <v>25.406689304173199</v>
      </c>
      <c r="EP13" s="104">
        <v>25.937552174369099</v>
      </c>
      <c r="EQ13" s="104">
        <v>25.8274818791283</v>
      </c>
      <c r="ER13" s="104">
        <v>26.099302886556799</v>
      </c>
      <c r="ES13" s="104">
        <v>26.419528482398199</v>
      </c>
      <c r="ET13" s="104">
        <v>26.5492976180679</v>
      </c>
      <c r="EU13" s="104">
        <v>26.579468477977802</v>
      </c>
      <c r="EV13" s="104">
        <v>27.2248716039106</v>
      </c>
      <c r="EW13" s="104">
        <v>27.225325368049401</v>
      </c>
      <c r="EX13" s="104">
        <v>27.250731554898302</v>
      </c>
      <c r="EY13" s="104">
        <v>26.9995358691496</v>
      </c>
      <c r="EZ13" s="104">
        <v>27.347222813316002</v>
      </c>
      <c r="FA13" s="104">
        <v>26.923919689487398</v>
      </c>
      <c r="FB13" s="104">
        <v>26.784895014092626</v>
      </c>
      <c r="FC13" s="104">
        <v>26.433658080630831</v>
      </c>
      <c r="FD13" s="104">
        <v>26.668356174279801</v>
      </c>
      <c r="FE13" s="104">
        <v>26.182438029302102</v>
      </c>
      <c r="FF13" s="104">
        <v>25.718048630691158</v>
      </c>
      <c r="FG13" s="104">
        <v>25.664979711655647</v>
      </c>
      <c r="FH13" s="104">
        <v>25.722144128807098</v>
      </c>
      <c r="FI13" s="104">
        <v>25.862247516044043</v>
      </c>
      <c r="FJ13" s="104">
        <v>26.06669518996258</v>
      </c>
      <c r="FK13" s="104">
        <v>26.460385453286779</v>
      </c>
      <c r="FL13" s="104">
        <v>26.129071964447157</v>
      </c>
      <c r="FM13" s="104">
        <v>26.72805418074131</v>
      </c>
      <c r="FN13" s="104">
        <v>26.772518871211204</v>
      </c>
      <c r="FO13" s="104">
        <v>27.322451966424143</v>
      </c>
      <c r="FP13" s="104">
        <v>27.400632962023362</v>
      </c>
      <c r="FQ13" s="104">
        <v>27.398572908193579</v>
      </c>
      <c r="FR13" s="104">
        <v>27.926689100065989</v>
      </c>
      <c r="FS13" s="104">
        <v>28.412497960898772</v>
      </c>
      <c r="FT13" s="104">
        <v>28.574619374956402</v>
      </c>
      <c r="FU13" s="104">
        <v>28.643681358005001</v>
      </c>
      <c r="FV13" s="104">
        <v>28.29223948899315</v>
      </c>
      <c r="FW13" s="104">
        <v>28.057771547145752</v>
      </c>
      <c r="FX13" s="104">
        <v>27.069626421298622</v>
      </c>
      <c r="FY13" s="104">
        <v>27.233764488250017</v>
      </c>
      <c r="FZ13" s="104">
        <v>26.972425224434616</v>
      </c>
      <c r="GA13" s="104">
        <v>27.246079874264684</v>
      </c>
      <c r="GB13" s="104">
        <v>27.045720445698706</v>
      </c>
      <c r="GC13" s="104">
        <v>26.343649689032105</v>
      </c>
      <c r="GD13" s="104">
        <v>26.023227408463256</v>
      </c>
      <c r="GE13" s="104">
        <v>26.39846384997935</v>
      </c>
      <c r="GF13" s="104">
        <v>26.552342125732999</v>
      </c>
      <c r="GG13" s="104">
        <v>26.779501470800948</v>
      </c>
      <c r="GH13" s="104">
        <v>26.114714520772299</v>
      </c>
      <c r="GI13" s="104">
        <v>26.744114109370262</v>
      </c>
      <c r="GJ13" s="104">
        <v>26.864898211991967</v>
      </c>
      <c r="GK13" s="104">
        <v>26.81019325914054</v>
      </c>
      <c r="GL13" s="104">
        <v>26.532959003364091</v>
      </c>
      <c r="GM13" s="104">
        <v>28.128192527131883</v>
      </c>
      <c r="GN13" s="104">
        <v>28.368299855635701</v>
      </c>
      <c r="GO13" s="104">
        <v>28.284101598690718</v>
      </c>
      <c r="GP13" s="104">
        <v>28.333697886142915</v>
      </c>
      <c r="GQ13" s="104">
        <v>28.24126658581271</v>
      </c>
      <c r="GR13" s="104">
        <v>28.931803293178735</v>
      </c>
      <c r="GS13" s="104">
        <v>28.160559112375434</v>
      </c>
      <c r="GT13" s="104">
        <v>29.832213844571793</v>
      </c>
      <c r="GU13" s="104">
        <v>29.141075618375982</v>
      </c>
      <c r="GV13" s="104">
        <v>29.064257690586995</v>
      </c>
      <c r="GW13" s="104">
        <v>29.052509236794251</v>
      </c>
      <c r="GX13" s="104">
        <v>29.699607318447484</v>
      </c>
      <c r="GY13" s="104">
        <v>29.165386388036939</v>
      </c>
      <c r="GZ13" s="104">
        <v>29.269717647183327</v>
      </c>
      <c r="HA13" s="104">
        <v>28.93358722429597</v>
      </c>
      <c r="HB13" s="104">
        <v>29.512949488503594</v>
      </c>
      <c r="HC13" s="104">
        <v>27.684219685722798</v>
      </c>
      <c r="HD13" s="104">
        <v>27.546904506797564</v>
      </c>
      <c r="HE13" s="104">
        <v>28.0087151468536</v>
      </c>
      <c r="HF13" s="104">
        <v>27.510331732689302</v>
      </c>
      <c r="HG13" s="104">
        <v>27.744085937548594</v>
      </c>
      <c r="HH13" s="104">
        <v>27.678871335862556</v>
      </c>
      <c r="HI13" s="104">
        <v>27.439921603483313</v>
      </c>
      <c r="HJ13" s="104">
        <v>27.074561137187331</v>
      </c>
      <c r="HK13" s="104">
        <v>26.963150485032269</v>
      </c>
      <c r="HL13" s="104">
        <v>26.608480319170884</v>
      </c>
      <c r="HM13" s="104">
        <v>27.185825157165528</v>
      </c>
      <c r="HN13" s="104">
        <v>25.911210355141179</v>
      </c>
      <c r="HO13" s="104">
        <v>26.236434178994902</v>
      </c>
      <c r="HP13" s="104">
        <v>26.918293081599174</v>
      </c>
      <c r="HQ13" s="104">
        <v>26.397935244772171</v>
      </c>
      <c r="HR13" s="104">
        <v>26.550727696795214</v>
      </c>
      <c r="HS13" s="104">
        <v>26.482980721238732</v>
      </c>
      <c r="HT13" s="104">
        <v>27.625246936327791</v>
      </c>
      <c r="HU13" s="104">
        <v>27.726535908783539</v>
      </c>
      <c r="HV13" s="104">
        <v>29.086513360341389</v>
      </c>
      <c r="HW13" s="104">
        <v>28.469779632709646</v>
      </c>
      <c r="HX13" s="104">
        <v>28.910761782997533</v>
      </c>
      <c r="HY13" s="104">
        <v>28.084602099746022</v>
      </c>
      <c r="HZ13" s="104">
        <v>28.511673361679602</v>
      </c>
      <c r="IA13" s="104">
        <v>29.156974560873849</v>
      </c>
      <c r="IB13" s="104">
        <v>28.438384968301524</v>
      </c>
      <c r="IC13" s="104">
        <v>28.245625355664423</v>
      </c>
      <c r="ID13" s="104">
        <v>27.25141614721727</v>
      </c>
      <c r="IE13" s="104">
        <v>29.112266023029651</v>
      </c>
    </row>
    <row r="14" spans="1:239" s="83" customFormat="1" ht="21" customHeight="1">
      <c r="B14" s="127" t="s">
        <v>100</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row>
    <row r="15" spans="1:239" s="136" customFormat="1" ht="15" customHeight="1">
      <c r="B15" s="96" t="s">
        <v>6</v>
      </c>
      <c r="C15" s="97" t="s">
        <v>112</v>
      </c>
      <c r="D15" s="98">
        <v>7515.9336334198842</v>
      </c>
      <c r="E15" s="98">
        <v>7625.8249013891273</v>
      </c>
      <c r="F15" s="98">
        <v>7520.8109712316309</v>
      </c>
      <c r="G15" s="98">
        <v>7532.7828287267839</v>
      </c>
      <c r="H15" s="98">
        <v>7464.9194777504308</v>
      </c>
      <c r="I15" s="98">
        <v>7486.1573465916526</v>
      </c>
      <c r="J15" s="98">
        <v>7483.4520419854871</v>
      </c>
      <c r="K15" s="98">
        <v>7475.8388932574535</v>
      </c>
      <c r="L15" s="98">
        <v>7558.1296645411703</v>
      </c>
      <c r="M15" s="98">
        <v>7568.6211465371625</v>
      </c>
      <c r="N15" s="98">
        <v>7536.5289183222958</v>
      </c>
      <c r="O15" s="98">
        <v>7575.3028937975005</v>
      </c>
      <c r="P15" s="98">
        <v>7605.565191331797</v>
      </c>
      <c r="Q15" s="98">
        <v>7588.5663479493987</v>
      </c>
      <c r="R15" s="98">
        <v>7634.4314353513273</v>
      </c>
      <c r="S15" s="98">
        <v>7632.2737592837257</v>
      </c>
      <c r="T15" s="98">
        <v>7582.9995700447662</v>
      </c>
      <c r="U15" s="98">
        <v>7638.1782945736431</v>
      </c>
      <c r="V15" s="98">
        <v>7651.5211156549858</v>
      </c>
      <c r="W15" s="98">
        <v>7621.8192498325516</v>
      </c>
      <c r="X15" s="98">
        <v>7627.1880850719936</v>
      </c>
      <c r="Y15" s="98">
        <v>7689.3611423134362</v>
      </c>
      <c r="Z15" s="98">
        <v>7639.4168266808292</v>
      </c>
      <c r="AA15" s="98">
        <v>7659.0559473186077</v>
      </c>
      <c r="AB15" s="98">
        <v>7698.0390891676625</v>
      </c>
      <c r="AC15" s="98">
        <v>7585.8516197731087</v>
      </c>
      <c r="AD15" s="98">
        <v>7612.0219414412459</v>
      </c>
      <c r="AE15" s="98">
        <v>7571.0632786885244</v>
      </c>
      <c r="AF15" s="98">
        <v>7525.0253054765126</v>
      </c>
      <c r="AG15" s="98">
        <v>7541.8580262474979</v>
      </c>
      <c r="AH15" s="98">
        <v>7431.0727730888339</v>
      </c>
      <c r="AI15" s="98">
        <v>7525.1640032948926</v>
      </c>
      <c r="AJ15" s="98">
        <v>7594.5754521243653</v>
      </c>
      <c r="AK15" s="98">
        <v>7580.4572400937668</v>
      </c>
      <c r="AL15" s="98">
        <v>7534.0954363267765</v>
      </c>
      <c r="AM15" s="98">
        <v>7557.3089594278117</v>
      </c>
      <c r="AN15" s="98">
        <v>7612.5339558317746</v>
      </c>
      <c r="AO15" s="98">
        <v>7584.5153523382069</v>
      </c>
      <c r="AP15" s="98">
        <v>7580.893195193722</v>
      </c>
      <c r="AQ15" s="98">
        <v>7583.7367989180811</v>
      </c>
      <c r="AR15" s="98">
        <v>7660.4016957411559</v>
      </c>
      <c r="AS15" s="98">
        <v>7601.366462600824</v>
      </c>
      <c r="AT15" s="98">
        <v>7551.7432598039213</v>
      </c>
      <c r="AU15" s="98">
        <v>7483.2101325689719</v>
      </c>
      <c r="AV15" s="98">
        <v>7631.2010364546104</v>
      </c>
      <c r="AW15" s="98">
        <v>7624.2296472758007</v>
      </c>
      <c r="AX15" s="98">
        <v>7536.9339595572137</v>
      </c>
      <c r="AY15" s="98">
        <v>7627.3862302553534</v>
      </c>
      <c r="AZ15" s="98">
        <v>7594.1333803116959</v>
      </c>
      <c r="BA15" s="98">
        <v>7496.800659685</v>
      </c>
      <c r="BB15" s="98">
        <v>7562.7811758622784</v>
      </c>
      <c r="BC15" s="98">
        <v>7519.1393052461008</v>
      </c>
      <c r="BD15" s="98">
        <v>7506.4465469049337</v>
      </c>
      <c r="BE15" s="98">
        <v>7565.7756154974768</v>
      </c>
      <c r="BF15" s="98">
        <v>7521.0690846554289</v>
      </c>
      <c r="BG15" s="98">
        <v>7543.6834468796196</v>
      </c>
      <c r="BH15" s="98">
        <v>7597.7998716704233</v>
      </c>
      <c r="BI15" s="98">
        <v>7545.5171289934206</v>
      </c>
      <c r="BJ15" s="98">
        <v>7584.4544529262084</v>
      </c>
      <c r="BK15" s="98">
        <v>7523.6790602500951</v>
      </c>
      <c r="BL15" s="98">
        <v>7540.3530535735881</v>
      </c>
      <c r="BM15" s="98">
        <v>7570.4873294044664</v>
      </c>
      <c r="BN15" s="98">
        <v>7573.0484425176619</v>
      </c>
      <c r="BO15" s="98">
        <v>7611.8611181846472</v>
      </c>
      <c r="BP15" s="98">
        <v>7648.0206362051795</v>
      </c>
      <c r="BQ15" s="98">
        <v>7693.0525189143254</v>
      </c>
      <c r="BR15" s="98">
        <v>7639.9467033831625</v>
      </c>
      <c r="BS15" s="98">
        <v>7675.6360442183068</v>
      </c>
      <c r="BT15" s="98">
        <v>7689.6994707620379</v>
      </c>
      <c r="BU15" s="98">
        <v>7721.6410295718297</v>
      </c>
      <c r="BV15" s="98">
        <v>7658.4328994156995</v>
      </c>
      <c r="BW15" s="98">
        <v>7703.2761629814313</v>
      </c>
      <c r="BX15" s="98">
        <v>7707.8400668286758</v>
      </c>
      <c r="BY15" s="98">
        <v>7719.3915227265188</v>
      </c>
      <c r="BZ15" s="98">
        <v>7709.6410243862656</v>
      </c>
      <c r="CA15" s="98">
        <v>7745.8864470657336</v>
      </c>
      <c r="CB15" s="98">
        <v>7761.4134004853559</v>
      </c>
      <c r="CC15" s="98">
        <v>7762</v>
      </c>
      <c r="CD15" s="98">
        <v>7826</v>
      </c>
      <c r="CE15" s="98">
        <v>7848</v>
      </c>
      <c r="CF15" s="98">
        <v>7923</v>
      </c>
      <c r="CG15" s="98">
        <v>7917.9525356666099</v>
      </c>
      <c r="CH15" s="98">
        <v>7955.6468468174598</v>
      </c>
      <c r="CI15" s="98">
        <v>7971.5327413626101</v>
      </c>
      <c r="CJ15" s="98">
        <v>7883.7271392550501</v>
      </c>
      <c r="CK15" s="98">
        <v>8021.3339715578304</v>
      </c>
      <c r="CL15" s="98">
        <v>7956.2683700604903</v>
      </c>
      <c r="CM15" s="98">
        <v>7996.57725206134</v>
      </c>
      <c r="CN15" s="98">
        <v>7964.9561529175053</v>
      </c>
      <c r="CO15" s="98">
        <v>7966.0867101204904</v>
      </c>
      <c r="CP15" s="98">
        <v>7973.61746169056</v>
      </c>
      <c r="CQ15" s="98">
        <v>8005.6410883049002</v>
      </c>
      <c r="CR15" s="98">
        <v>7980.3969451312996</v>
      </c>
      <c r="CS15" s="98">
        <v>8051.2166505016003</v>
      </c>
      <c r="CT15" s="98">
        <v>8002.5737454153596</v>
      </c>
      <c r="CU15" s="98">
        <v>8026.3137306264998</v>
      </c>
      <c r="CV15" s="98">
        <v>8077.7517461766702</v>
      </c>
      <c r="CW15" s="98">
        <v>8007.3403689134202</v>
      </c>
      <c r="CX15" s="98">
        <v>7987.7417999935897</v>
      </c>
      <c r="CY15" s="98">
        <v>7923.7331684747896</v>
      </c>
      <c r="CZ15" s="98">
        <v>7897.3448821667298</v>
      </c>
      <c r="DA15" s="98">
        <v>7895.1788457063103</v>
      </c>
      <c r="DB15" s="98">
        <v>7799.5182234702897</v>
      </c>
      <c r="DC15" s="98">
        <v>7809.8917212275401</v>
      </c>
      <c r="DD15" s="98">
        <v>7771.5030727356798</v>
      </c>
      <c r="DE15" s="98">
        <v>7798.9835977653602</v>
      </c>
      <c r="DF15" s="98">
        <v>7717.9363621501898</v>
      </c>
      <c r="DG15" s="98">
        <v>7712.1199215909401</v>
      </c>
      <c r="DH15" s="98">
        <v>7643.05498971617</v>
      </c>
      <c r="DI15" s="98">
        <v>7578.6738372182399</v>
      </c>
      <c r="DJ15" s="98">
        <v>7591.2281644677096</v>
      </c>
      <c r="DK15" s="98">
        <v>7585.02090265887</v>
      </c>
      <c r="DL15" s="98">
        <v>7609.1129521738403</v>
      </c>
      <c r="DM15" s="98">
        <v>7669.0823498517102</v>
      </c>
      <c r="DN15" s="98">
        <v>7742.3953030641896</v>
      </c>
      <c r="DO15" s="98">
        <v>7741.1002599227304</v>
      </c>
      <c r="DP15" s="98">
        <v>7799.4545628041597</v>
      </c>
      <c r="DQ15" s="98">
        <v>7878.1245751400102</v>
      </c>
      <c r="DR15" s="98">
        <v>7899.7536720580702</v>
      </c>
      <c r="DS15" s="98">
        <v>7973.8139172114497</v>
      </c>
      <c r="DT15" s="98">
        <v>8044.0107477704096</v>
      </c>
      <c r="DU15" s="98">
        <v>8048.3712505433996</v>
      </c>
      <c r="DV15" s="98">
        <v>8101.2055537734104</v>
      </c>
      <c r="DW15" s="98">
        <v>8126.4846612259298</v>
      </c>
      <c r="DX15" s="98">
        <v>8167.8110090582904</v>
      </c>
      <c r="DY15" s="98">
        <v>8138.1743007170999</v>
      </c>
      <c r="DZ15" s="98">
        <v>8143.8626919081198</v>
      </c>
      <c r="EA15" s="98">
        <v>8152.2884838738501</v>
      </c>
      <c r="EB15" s="98">
        <v>8140.2732955655401</v>
      </c>
      <c r="EC15" s="98">
        <v>8227.5562838998103</v>
      </c>
      <c r="ED15" s="98">
        <v>8077.1302844411002</v>
      </c>
      <c r="EE15" s="98">
        <v>8187.4958309373196</v>
      </c>
      <c r="EF15" s="98">
        <v>8173.9418080921296</v>
      </c>
      <c r="EG15" s="98">
        <v>8122.05831006268</v>
      </c>
      <c r="EH15" s="98">
        <v>8082.4892913322301</v>
      </c>
      <c r="EI15" s="98">
        <v>8156.9302425721298</v>
      </c>
      <c r="EJ15" s="98">
        <v>8112.5110010680601</v>
      </c>
      <c r="EK15" s="98">
        <v>8202.67467488281</v>
      </c>
      <c r="EL15" s="98">
        <v>8118.4828163979601</v>
      </c>
      <c r="EM15" s="98">
        <v>8114.0296346522</v>
      </c>
      <c r="EN15" s="98">
        <v>8195.9943178334197</v>
      </c>
      <c r="EO15" s="98">
        <v>8206.4533554322807</v>
      </c>
      <c r="EP15" s="98">
        <v>8278.0140754369804</v>
      </c>
      <c r="EQ15" s="98">
        <v>8374.2796527907394</v>
      </c>
      <c r="ER15" s="98">
        <v>8356.5524686754197</v>
      </c>
      <c r="ES15" s="98">
        <v>8374.7123323959695</v>
      </c>
      <c r="ET15" s="98">
        <v>8316.2796476879503</v>
      </c>
      <c r="EU15" s="98">
        <v>8241.3339004917507</v>
      </c>
      <c r="EV15" s="98">
        <v>8281.9775217757797</v>
      </c>
      <c r="EW15" s="98">
        <v>8147.1630302088697</v>
      </c>
      <c r="EX15" s="98">
        <v>8144.4914618049797</v>
      </c>
      <c r="EY15" s="98">
        <v>8041.1546961326003</v>
      </c>
      <c r="EZ15" s="98">
        <v>8090.3351728723401</v>
      </c>
      <c r="FA15" s="98">
        <v>8124.7470373746601</v>
      </c>
      <c r="FB15" s="98">
        <v>8181.9633275092219</v>
      </c>
      <c r="FC15" s="98">
        <v>8141.2664491172754</v>
      </c>
      <c r="FD15" s="98">
        <v>8206.6497211540409</v>
      </c>
      <c r="FE15" s="98">
        <v>8086.8050933201303</v>
      </c>
      <c r="FF15" s="98">
        <v>8035.4163422265747</v>
      </c>
      <c r="FG15" s="98">
        <v>8198.4554681603313</v>
      </c>
      <c r="FH15" s="98">
        <v>8040.4682205075169</v>
      </c>
      <c r="FI15" s="98">
        <v>8102.0017446987995</v>
      </c>
      <c r="FJ15" s="98">
        <v>8106.8228583985938</v>
      </c>
      <c r="FK15" s="98">
        <v>8151.4800307219666</v>
      </c>
      <c r="FL15" s="98">
        <v>8200.9228205395266</v>
      </c>
      <c r="FM15" s="98">
        <v>8269.4682037932325</v>
      </c>
      <c r="FN15" s="98">
        <v>8191.6750231539954</v>
      </c>
      <c r="FO15" s="98">
        <v>8303.0164014639977</v>
      </c>
      <c r="FP15" s="98">
        <v>8415.9102395472128</v>
      </c>
      <c r="FQ15" s="98">
        <v>8311.707396357484</v>
      </c>
      <c r="FR15" s="98">
        <v>8309.7373247140731</v>
      </c>
      <c r="FS15" s="98">
        <v>8312.2987924250356</v>
      </c>
      <c r="FT15" s="98">
        <v>8244.85517560074</v>
      </c>
      <c r="FU15" s="98">
        <v>8247.7023499230381</v>
      </c>
      <c r="FV15" s="98">
        <v>8235.0132232815067</v>
      </c>
      <c r="FW15" s="98">
        <v>8287.7255115267108</v>
      </c>
      <c r="FX15" s="98">
        <v>8257.196890835301</v>
      </c>
      <c r="FY15" s="98">
        <v>8414.0390413166733</v>
      </c>
      <c r="FZ15" s="98">
        <v>8484.0935665260895</v>
      </c>
      <c r="GA15" s="98">
        <v>8540.5429656411306</v>
      </c>
      <c r="GB15" s="98">
        <v>8369.876902792761</v>
      </c>
      <c r="GC15" s="98">
        <v>8362.2948243067367</v>
      </c>
      <c r="GD15" s="98">
        <v>8386.4926340227939</v>
      </c>
      <c r="GE15" s="98">
        <v>8451.1510926823084</v>
      </c>
      <c r="GF15" s="98">
        <v>8489.1064056408795</v>
      </c>
      <c r="GG15" s="98">
        <v>8563.6697569421613</v>
      </c>
      <c r="GH15" s="98">
        <v>8599.8547955839222</v>
      </c>
      <c r="GI15" s="98">
        <v>8656.7758034511517</v>
      </c>
      <c r="GJ15" s="98">
        <v>8495.4542603240989</v>
      </c>
      <c r="GK15" s="98">
        <v>8518.1502991904254</v>
      </c>
      <c r="GL15" s="98">
        <v>8579.1676691263092</v>
      </c>
      <c r="GM15" s="98">
        <v>8621.9756729523542</v>
      </c>
      <c r="GN15" s="98">
        <v>8512.3278501256591</v>
      </c>
      <c r="GO15" s="98">
        <v>8475.808791370795</v>
      </c>
      <c r="GP15" s="98">
        <v>8531.0815941488872</v>
      </c>
      <c r="GQ15" s="98">
        <v>8510.5574247586592</v>
      </c>
      <c r="GR15" s="98">
        <v>8605.3225236134658</v>
      </c>
      <c r="GS15" s="98">
        <v>8437.6965921141418</v>
      </c>
      <c r="GT15" s="98">
        <v>8461.8799114419871</v>
      </c>
      <c r="GU15" s="98">
        <v>8480.1903830161918</v>
      </c>
      <c r="GV15" s="98">
        <v>8450.3626124496532</v>
      </c>
      <c r="GW15" s="98">
        <v>8531.4900468117976</v>
      </c>
      <c r="GX15" s="98">
        <v>8590.7657955089599</v>
      </c>
      <c r="GY15" s="98">
        <v>8625.1544836601315</v>
      </c>
      <c r="GZ15" s="98">
        <v>8441.1271558322278</v>
      </c>
      <c r="HA15" s="98">
        <v>8528.073866830875</v>
      </c>
      <c r="HB15" s="98">
        <v>8653.1011918857057</v>
      </c>
      <c r="HC15" s="98">
        <v>8563.8098152891998</v>
      </c>
      <c r="HD15" s="98">
        <v>8647.7812491405621</v>
      </c>
      <c r="HE15" s="98">
        <v>8477.4936427850662</v>
      </c>
      <c r="HF15" s="98">
        <v>8513.7558142646867</v>
      </c>
      <c r="HG15" s="98">
        <v>8452.5015964817158</v>
      </c>
      <c r="HH15" s="98">
        <v>8448.6301462982119</v>
      </c>
      <c r="HI15" s="98">
        <v>8411.682241694858</v>
      </c>
      <c r="HJ15" s="98">
        <v>8502.5891592788721</v>
      </c>
      <c r="HK15" s="98">
        <v>8452.7937615034389</v>
      </c>
      <c r="HL15" s="98">
        <v>8330.2183485631049</v>
      </c>
      <c r="HM15" s="98">
        <v>8400.582621274305</v>
      </c>
      <c r="HN15" s="98">
        <v>8172.5656732519719</v>
      </c>
      <c r="HO15" s="98">
        <v>8232.6948686520682</v>
      </c>
      <c r="HP15" s="98">
        <v>8321.5836832633468</v>
      </c>
      <c r="HQ15" s="98">
        <v>8294.4423752635284</v>
      </c>
      <c r="HR15" s="98">
        <v>8299.0900775624978</v>
      </c>
      <c r="HS15" s="98">
        <v>8166.7579821635236</v>
      </c>
      <c r="HT15" s="98">
        <v>8462.6001973391049</v>
      </c>
      <c r="HU15" s="98">
        <v>8500.497779085159</v>
      </c>
      <c r="HV15" s="98">
        <v>8560.5801424198889</v>
      </c>
      <c r="HW15" s="98">
        <v>8618.4345116541081</v>
      </c>
      <c r="HX15" s="98">
        <v>8615.5405572563941</v>
      </c>
      <c r="HY15" s="98">
        <v>8590.3211509374232</v>
      </c>
      <c r="HZ15" s="98">
        <v>8546.0791396489003</v>
      </c>
      <c r="IA15" s="98">
        <v>8587.5504541864138</v>
      </c>
      <c r="IB15" s="98">
        <v>8559.5057344064389</v>
      </c>
      <c r="IC15" s="98">
        <v>8521.5027206461109</v>
      </c>
      <c r="ID15" s="98">
        <v>8586.0145455871098</v>
      </c>
      <c r="IE15" s="98">
        <v>8604.9384231103395</v>
      </c>
    </row>
    <row r="16" spans="1:239" s="136" customFormat="1" ht="15" customHeight="1">
      <c r="B16" s="99" t="s">
        <v>8</v>
      </c>
      <c r="C16" s="100" t="s">
        <v>112</v>
      </c>
      <c r="D16" s="110">
        <v>1546.7508482321959</v>
      </c>
      <c r="E16" s="110">
        <v>1470.6446532623452</v>
      </c>
      <c r="F16" s="110">
        <v>1287.6718011745704</v>
      </c>
      <c r="G16" s="110">
        <v>1190.0720230705067</v>
      </c>
      <c r="H16" s="110">
        <v>1169.2913676767612</v>
      </c>
      <c r="I16" s="110">
        <v>1231.0332639631804</v>
      </c>
      <c r="J16" s="110">
        <v>1224.1581650382329</v>
      </c>
      <c r="K16" s="110">
        <v>1287.4942066849994</v>
      </c>
      <c r="L16" s="110">
        <v>1258.6219349802284</v>
      </c>
      <c r="M16" s="110">
        <v>1498.0649457251998</v>
      </c>
      <c r="N16" s="110">
        <v>1466.1358810884426</v>
      </c>
      <c r="O16" s="110">
        <v>1523.0211921270916</v>
      </c>
      <c r="P16" s="110">
        <v>1507.0470616095404</v>
      </c>
      <c r="Q16" s="110">
        <v>1459.7283493990565</v>
      </c>
      <c r="R16" s="110">
        <v>1277.3148621465182</v>
      </c>
      <c r="S16" s="110">
        <v>1244.9636801105175</v>
      </c>
      <c r="T16" s="110">
        <v>1219.9129825533755</v>
      </c>
      <c r="U16" s="110">
        <v>1215.7765356575571</v>
      </c>
      <c r="V16" s="110">
        <v>1237.472437498295</v>
      </c>
      <c r="W16" s="110">
        <v>1255.6699441194889</v>
      </c>
      <c r="X16" s="110">
        <v>1303.9837262935064</v>
      </c>
      <c r="Y16" s="110">
        <v>1375.4034209314812</v>
      </c>
      <c r="Z16" s="110">
        <v>1359.683023171546</v>
      </c>
      <c r="AA16" s="110">
        <v>1356.9858098021398</v>
      </c>
      <c r="AB16" s="110">
        <v>1382.8316442063185</v>
      </c>
      <c r="AC16" s="110">
        <v>1286.5384032473437</v>
      </c>
      <c r="AD16" s="110">
        <v>1171.4955345796434</v>
      </c>
      <c r="AE16" s="110">
        <v>1051.6575349772158</v>
      </c>
      <c r="AF16" s="110">
        <v>1050.3873558439977</v>
      </c>
      <c r="AG16" s="110">
        <v>1011.2172578885488</v>
      </c>
      <c r="AH16" s="110">
        <v>981.72037582049643</v>
      </c>
      <c r="AI16" s="110">
        <v>1055.0052313650683</v>
      </c>
      <c r="AJ16" s="110">
        <v>1094.800446600849</v>
      </c>
      <c r="AK16" s="110">
        <v>1153.2000855359513</v>
      </c>
      <c r="AL16" s="110">
        <v>1144.8789376881114</v>
      </c>
      <c r="AM16" s="110">
        <v>1129.6077434840695</v>
      </c>
      <c r="AN16" s="110">
        <v>1171.5317065146346</v>
      </c>
      <c r="AO16" s="110">
        <v>1253.6389456470806</v>
      </c>
      <c r="AP16" s="110">
        <v>1173.8934462671778</v>
      </c>
      <c r="AQ16" s="110">
        <v>1203.8146223630779</v>
      </c>
      <c r="AR16" s="110">
        <v>1107.5659185616846</v>
      </c>
      <c r="AS16" s="110">
        <v>916.50190661451279</v>
      </c>
      <c r="AT16" s="110">
        <v>1192.251814806805</v>
      </c>
      <c r="AU16" s="110">
        <v>1291.6176922387897</v>
      </c>
      <c r="AV16" s="110">
        <v>1285.8122327636625</v>
      </c>
      <c r="AW16" s="110">
        <v>1377.3983302977751</v>
      </c>
      <c r="AX16" s="110">
        <v>1358.8646996795585</v>
      </c>
      <c r="AY16" s="110">
        <v>1374.3975795138567</v>
      </c>
      <c r="AZ16" s="110">
        <v>1310.8860839799238</v>
      </c>
      <c r="BA16" s="110">
        <v>1212.4125091250523</v>
      </c>
      <c r="BB16" s="110">
        <v>1029.5396587792836</v>
      </c>
      <c r="BC16" s="110">
        <v>957.17202023270977</v>
      </c>
      <c r="BD16" s="110">
        <v>991.52833482777248</v>
      </c>
      <c r="BE16" s="110">
        <v>1034.2858868184308</v>
      </c>
      <c r="BF16" s="110">
        <v>1041.0905196455133</v>
      </c>
      <c r="BG16" s="110">
        <v>1052.4654219422841</v>
      </c>
      <c r="BH16" s="110">
        <v>1074.9493589135911</v>
      </c>
      <c r="BI16" s="110">
        <v>1137.4472896644515</v>
      </c>
      <c r="BJ16" s="110">
        <v>1114.9009281604929</v>
      </c>
      <c r="BK16" s="110">
        <v>1143.5725964614837</v>
      </c>
      <c r="BL16" s="110">
        <v>1118.9334837921729</v>
      </c>
      <c r="BM16" s="110">
        <v>1082.1869727047147</v>
      </c>
      <c r="BN16" s="110">
        <v>1010.0924847845369</v>
      </c>
      <c r="BO16" s="110">
        <v>1008.1824149089991</v>
      </c>
      <c r="BP16" s="110">
        <v>1062.7415327368064</v>
      </c>
      <c r="BQ16" s="110">
        <v>1014.4549776182839</v>
      </c>
      <c r="BR16" s="110">
        <v>1086.1742683698185</v>
      </c>
      <c r="BS16" s="110">
        <v>1138.5777651822439</v>
      </c>
      <c r="BT16" s="110">
        <v>1176.1775443514944</v>
      </c>
      <c r="BU16" s="110">
        <v>1216.8339219150337</v>
      </c>
      <c r="BV16" s="110">
        <v>1223.8328201530928</v>
      </c>
      <c r="BW16" s="110">
        <v>1208.76315530477</v>
      </c>
      <c r="BX16" s="110">
        <v>1230.2606400106663</v>
      </c>
      <c r="BY16" s="110">
        <v>1145.1540315799309</v>
      </c>
      <c r="BZ16" s="110">
        <v>1029.6097745890677</v>
      </c>
      <c r="CA16" s="110">
        <v>1067.1212645272162</v>
      </c>
      <c r="CB16" s="110">
        <v>1047.8510589828516</v>
      </c>
      <c r="CC16" s="110">
        <v>1098</v>
      </c>
      <c r="CD16" s="110">
        <v>1099</v>
      </c>
      <c r="CE16" s="110">
        <v>1132</v>
      </c>
      <c r="CF16" s="110">
        <v>1266</v>
      </c>
      <c r="CG16" s="110">
        <v>1304.0891302293601</v>
      </c>
      <c r="CH16" s="110">
        <v>1243.07971770888</v>
      </c>
      <c r="CI16" s="110">
        <v>1303.05336238009</v>
      </c>
      <c r="CJ16" s="110">
        <v>1300.9500320540601</v>
      </c>
      <c r="CK16" s="110">
        <v>1338.52188498385</v>
      </c>
      <c r="CL16" s="110">
        <v>1217.20162145987</v>
      </c>
      <c r="CM16" s="110">
        <v>1178.68109302323</v>
      </c>
      <c r="CN16" s="110">
        <v>1219.6961145014416</v>
      </c>
      <c r="CO16" s="110">
        <v>1264.01122003054</v>
      </c>
      <c r="CP16" s="110">
        <v>1322.2585992946399</v>
      </c>
      <c r="CQ16" s="110">
        <v>1344.6294890939801</v>
      </c>
      <c r="CR16" s="110">
        <v>1431.3055246757399</v>
      </c>
      <c r="CS16" s="110">
        <v>1336.6010124199299</v>
      </c>
      <c r="CT16" s="110">
        <v>1416.1506447454101</v>
      </c>
      <c r="CU16" s="110">
        <v>1400.4192908239199</v>
      </c>
      <c r="CV16" s="110">
        <v>1362.58889090036</v>
      </c>
      <c r="CW16" s="110">
        <v>1367.56961228311</v>
      </c>
      <c r="CX16" s="110">
        <v>1232.1166223134201</v>
      </c>
      <c r="CY16" s="110">
        <v>1216.4070707626399</v>
      </c>
      <c r="CZ16" s="110">
        <v>1166.4911051853301</v>
      </c>
      <c r="DA16" s="110">
        <v>1167.64055597369</v>
      </c>
      <c r="DB16" s="110">
        <v>1060.2702714907</v>
      </c>
      <c r="DC16" s="110">
        <v>1113.3310633293199</v>
      </c>
      <c r="DD16" s="110">
        <v>1150.55311826923</v>
      </c>
      <c r="DE16" s="110">
        <v>1186.66557216604</v>
      </c>
      <c r="DF16" s="110">
        <v>1177.2046486291199</v>
      </c>
      <c r="DG16" s="110">
        <v>1151.8844342334701</v>
      </c>
      <c r="DH16" s="110">
        <v>1092.2030087390399</v>
      </c>
      <c r="DI16" s="110">
        <v>1038.9711172520299</v>
      </c>
      <c r="DJ16" s="110">
        <v>961.10838502715001</v>
      </c>
      <c r="DK16" s="110">
        <v>961.12072956406598</v>
      </c>
      <c r="DL16" s="110">
        <v>940.77195480831097</v>
      </c>
      <c r="DM16" s="110">
        <v>930.79473127666802</v>
      </c>
      <c r="DN16" s="110">
        <v>1000.32092745844</v>
      </c>
      <c r="DO16" s="110">
        <v>1120.0727354691901</v>
      </c>
      <c r="DP16" s="110">
        <v>1142.5126369961099</v>
      </c>
      <c r="DQ16" s="110">
        <v>1186.07125332847</v>
      </c>
      <c r="DR16" s="110">
        <v>1182.8388799596</v>
      </c>
      <c r="DS16" s="110">
        <v>1209.5903804351101</v>
      </c>
      <c r="DT16" s="110">
        <v>1161.21485985814</v>
      </c>
      <c r="DU16" s="110">
        <v>1273.8992855520401</v>
      </c>
      <c r="DV16" s="110">
        <v>1198.0934544168699</v>
      </c>
      <c r="DW16" s="110">
        <v>1090.2935658694701</v>
      </c>
      <c r="DX16" s="110">
        <v>1092.6666534398501</v>
      </c>
      <c r="DY16" s="110">
        <v>1130.0787515587001</v>
      </c>
      <c r="DZ16" s="110">
        <v>1130.35168478731</v>
      </c>
      <c r="EA16" s="110">
        <v>1158.55948821569</v>
      </c>
      <c r="EB16" s="110">
        <v>1172.20114605717</v>
      </c>
      <c r="EC16" s="110">
        <v>1193.5799525115899</v>
      </c>
      <c r="ED16" s="110">
        <v>1116.8179526045401</v>
      </c>
      <c r="EE16" s="110">
        <v>1225.46032150888</v>
      </c>
      <c r="EF16" s="110">
        <v>1297.851110182</v>
      </c>
      <c r="EG16" s="110">
        <v>1211.5439790857099</v>
      </c>
      <c r="EH16" s="110">
        <v>1153.00479248175</v>
      </c>
      <c r="EI16" s="110">
        <v>1170.85923716715</v>
      </c>
      <c r="EJ16" s="110">
        <v>1197.9341295271399</v>
      </c>
      <c r="EK16" s="110">
        <v>1292.4320536415701</v>
      </c>
      <c r="EL16" s="110">
        <v>1275.75763664327</v>
      </c>
      <c r="EM16" s="110">
        <v>1404.3921168053</v>
      </c>
      <c r="EN16" s="110">
        <v>1409.00841544535</v>
      </c>
      <c r="EO16" s="110">
        <v>1341.9043158721599</v>
      </c>
      <c r="EP16" s="110">
        <v>1361.3578999890899</v>
      </c>
      <c r="EQ16" s="110">
        <v>1363.1979637489801</v>
      </c>
      <c r="ER16" s="110">
        <v>1322.0427965153599</v>
      </c>
      <c r="ES16" s="110">
        <v>1271.7607626577601</v>
      </c>
      <c r="ET16" s="110">
        <v>1147.00899501463</v>
      </c>
      <c r="EU16" s="110">
        <v>1169.2913809833799</v>
      </c>
      <c r="EV16" s="110">
        <v>1134.6319115947199</v>
      </c>
      <c r="EW16" s="110">
        <v>1225.74183978521</v>
      </c>
      <c r="EX16" s="110">
        <v>1246.1931856851199</v>
      </c>
      <c r="EY16" s="110">
        <v>1279.4238067261299</v>
      </c>
      <c r="EZ16" s="110">
        <v>1254.5472458060599</v>
      </c>
      <c r="FA16" s="110">
        <v>1329.28456594315</v>
      </c>
      <c r="FB16" s="110">
        <v>1175.5565934240483</v>
      </c>
      <c r="FC16" s="110">
        <v>1327.2624401768078</v>
      </c>
      <c r="FD16" s="110">
        <v>1221.6613270416201</v>
      </c>
      <c r="FE16" s="110">
        <v>1301.52133007113</v>
      </c>
      <c r="FF16" s="110">
        <v>1311.8475232935714</v>
      </c>
      <c r="FG16" s="110">
        <v>1167.0419553830352</v>
      </c>
      <c r="FH16" s="110">
        <v>1215.3456023567649</v>
      </c>
      <c r="FI16" s="110">
        <v>1179.4487363329724</v>
      </c>
      <c r="FJ16" s="110">
        <v>1206.3839140938846</v>
      </c>
      <c r="FK16" s="110">
        <v>1124.6793598538702</v>
      </c>
      <c r="FL16" s="110">
        <v>1248.4156264104433</v>
      </c>
      <c r="FM16" s="110">
        <v>1269.0598019365591</v>
      </c>
      <c r="FN16" s="110">
        <v>1386.9837568230391</v>
      </c>
      <c r="FO16" s="110">
        <v>1336.7722339655138</v>
      </c>
      <c r="FP16" s="110">
        <v>1209.744979032539</v>
      </c>
      <c r="FQ16" s="110">
        <v>1194.9653594390647</v>
      </c>
      <c r="FR16" s="110">
        <v>1025.359454632176</v>
      </c>
      <c r="FS16" s="110">
        <v>894.38900772028637</v>
      </c>
      <c r="FT16" s="110">
        <v>911.7711059460845</v>
      </c>
      <c r="FU16" s="110">
        <v>973.39955588220334</v>
      </c>
      <c r="FV16" s="110">
        <v>1003.5630103138042</v>
      </c>
      <c r="FW16" s="110">
        <v>1073.6046751369174</v>
      </c>
      <c r="FX16" s="110">
        <v>1074.0201955040206</v>
      </c>
      <c r="FY16" s="110">
        <v>1056.5344848787388</v>
      </c>
      <c r="FZ16" s="110">
        <v>1031.7569747379159</v>
      </c>
      <c r="GA16" s="110">
        <v>1093.3712149636071</v>
      </c>
      <c r="GB16" s="110">
        <v>1124.2510607695074</v>
      </c>
      <c r="GC16" s="110">
        <v>1170.2749220220674</v>
      </c>
      <c r="GD16" s="110">
        <v>1196.6923052570055</v>
      </c>
      <c r="GE16" s="110">
        <v>1063.5649307482381</v>
      </c>
      <c r="GF16" s="110">
        <v>1177.44756761747</v>
      </c>
      <c r="GG16" s="110">
        <v>1158.5907667452543</v>
      </c>
      <c r="GH16" s="110">
        <v>1233.2137180385353</v>
      </c>
      <c r="GI16" s="110">
        <v>1297.7192146357381</v>
      </c>
      <c r="GJ16" s="110">
        <v>1346.9057755519534</v>
      </c>
      <c r="GK16" s="110">
        <v>1580.3343754960624</v>
      </c>
      <c r="GL16" s="110">
        <v>1482.5844371946421</v>
      </c>
      <c r="GM16" s="110">
        <v>1409.8900416954252</v>
      </c>
      <c r="GN16" s="110">
        <v>1431.41649644466</v>
      </c>
      <c r="GO16" s="110">
        <v>1319.5149892818126</v>
      </c>
      <c r="GP16" s="110">
        <v>1134.698348313517</v>
      </c>
      <c r="GQ16" s="110">
        <v>1182.6355981063637</v>
      </c>
      <c r="GR16" s="110">
        <v>1202.8858754602277</v>
      </c>
      <c r="GS16" s="110">
        <v>1298.7129106312566</v>
      </c>
      <c r="GT16" s="110">
        <v>1224.0392393239565</v>
      </c>
      <c r="GU16" s="110">
        <v>1347.8428784770279</v>
      </c>
      <c r="GV16" s="110">
        <v>1393.8637561088256</v>
      </c>
      <c r="GW16" s="110">
        <v>1409.7533115912618</v>
      </c>
      <c r="GX16" s="110">
        <v>1403.0818672790319</v>
      </c>
      <c r="GY16" s="110">
        <v>1387.2409725490195</v>
      </c>
      <c r="GZ16" s="110">
        <v>1429.1149895800324</v>
      </c>
      <c r="HA16" s="110">
        <v>1285.075370240319</v>
      </c>
      <c r="HB16" s="110">
        <v>1137.3040700258816</v>
      </c>
      <c r="HC16" s="110">
        <v>1101.6079417414189</v>
      </c>
      <c r="HD16" s="110">
        <v>1116.2464817985017</v>
      </c>
      <c r="HE16" s="110">
        <v>1125.3022116554016</v>
      </c>
      <c r="HF16" s="110">
        <v>1092.4068370578527</v>
      </c>
      <c r="HG16" s="110">
        <v>1177.5200809131227</v>
      </c>
      <c r="HH16" s="110">
        <v>1225.2446343401375</v>
      </c>
      <c r="HI16" s="110">
        <v>1216.1025538935019</v>
      </c>
      <c r="HJ16" s="110">
        <v>1264.7198361227038</v>
      </c>
      <c r="HK16" s="110">
        <v>1181.3019576761512</v>
      </c>
      <c r="HL16" s="110">
        <v>1196.8197635389695</v>
      </c>
      <c r="HM16" s="110">
        <v>1260.0309752146529</v>
      </c>
      <c r="HN16" s="110">
        <v>1168.4572210541801</v>
      </c>
      <c r="HO16" s="110">
        <v>1198.2702226016968</v>
      </c>
      <c r="HP16" s="110">
        <v>1040.7269689852878</v>
      </c>
      <c r="HQ16" s="110">
        <v>983.71168957535792</v>
      </c>
      <c r="HR16" s="110">
        <v>1045.4532818878408</v>
      </c>
      <c r="HS16" s="110">
        <v>1151.0366761419466</v>
      </c>
      <c r="HT16" s="110">
        <v>1364.8422322947765</v>
      </c>
      <c r="HU16" s="110">
        <v>1256.5887875667991</v>
      </c>
      <c r="HV16" s="110">
        <v>1227.7897811945065</v>
      </c>
      <c r="HW16" s="110">
        <v>1356.3603911762791</v>
      </c>
      <c r="HX16" s="110">
        <v>1135.3131335621733</v>
      </c>
      <c r="HY16" s="110">
        <v>1240.0621717781662</v>
      </c>
      <c r="HZ16" s="110">
        <v>1159.7369919342084</v>
      </c>
      <c r="IA16" s="110">
        <v>1084.1693227275666</v>
      </c>
      <c r="IB16" s="110">
        <v>1172.6598185604857</v>
      </c>
      <c r="IC16" s="110">
        <v>1164.3932258174909</v>
      </c>
      <c r="ID16" s="110">
        <v>1226.1284602494786</v>
      </c>
      <c r="IE16" s="110">
        <v>1352.9928712522335</v>
      </c>
    </row>
    <row r="17" spans="2:239" s="136" customFormat="1" ht="15" customHeight="1">
      <c r="B17" s="96" t="s">
        <v>7</v>
      </c>
      <c r="C17" s="97" t="s">
        <v>112</v>
      </c>
      <c r="D17" s="98">
        <v>2602.1473097474664</v>
      </c>
      <c r="E17" s="98">
        <v>2588.7794810231781</v>
      </c>
      <c r="F17" s="98">
        <v>2618.2341199559619</v>
      </c>
      <c r="G17" s="98">
        <v>2579.057865457788</v>
      </c>
      <c r="H17" s="98">
        <v>2611.7820450387608</v>
      </c>
      <c r="I17" s="98">
        <v>2645.8632604998038</v>
      </c>
      <c r="J17" s="98">
        <v>2643.2602626068401</v>
      </c>
      <c r="K17" s="98">
        <v>2647.9784222521362</v>
      </c>
      <c r="L17" s="98">
        <v>2633.5538258940946</v>
      </c>
      <c r="M17" s="98">
        <v>2642.2893132390204</v>
      </c>
      <c r="N17" s="98">
        <v>2636.2368101545253</v>
      </c>
      <c r="O17" s="98">
        <v>2660.2920667535991</v>
      </c>
      <c r="P17" s="98">
        <v>2653.1988971616565</v>
      </c>
      <c r="Q17" s="98">
        <v>2625.8898249161084</v>
      </c>
      <c r="R17" s="98">
        <v>2616.0511648567453</v>
      </c>
      <c r="S17" s="98">
        <v>2593.2563911799793</v>
      </c>
      <c r="T17" s="98">
        <v>2588.0972963403224</v>
      </c>
      <c r="U17" s="98">
        <v>2586.299230236631</v>
      </c>
      <c r="V17" s="98">
        <v>2556.4710127495787</v>
      </c>
      <c r="W17" s="98">
        <v>2490.8621165438713</v>
      </c>
      <c r="X17" s="98">
        <v>2504.2258529423648</v>
      </c>
      <c r="Y17" s="98">
        <v>2461.6809477871311</v>
      </c>
      <c r="Z17" s="98">
        <v>2420.5118682845118</v>
      </c>
      <c r="AA17" s="98">
        <v>2434.9029153391893</v>
      </c>
      <c r="AB17" s="98">
        <v>2461.3654707551382</v>
      </c>
      <c r="AC17" s="98">
        <v>2409.6151451857313</v>
      </c>
      <c r="AD17" s="98">
        <v>2401.4901364827115</v>
      </c>
      <c r="AE17" s="98">
        <v>2376.2422380612975</v>
      </c>
      <c r="AF17" s="98">
        <v>2377.9635710698903</v>
      </c>
      <c r="AG17" s="98">
        <v>2316.6560391488101</v>
      </c>
      <c r="AH17" s="98">
        <v>2215.6827069038795</v>
      </c>
      <c r="AI17" s="98">
        <v>2188.927580999451</v>
      </c>
      <c r="AJ17" s="98">
        <v>2179.5614238820758</v>
      </c>
      <c r="AK17" s="98">
        <v>2212.9349987290648</v>
      </c>
      <c r="AL17" s="98">
        <v>2135.036181308903</v>
      </c>
      <c r="AM17" s="98">
        <v>2120.9648237230203</v>
      </c>
      <c r="AN17" s="98">
        <v>2205.8384269595126</v>
      </c>
      <c r="AO17" s="98">
        <v>2233.5158315508961</v>
      </c>
      <c r="AP17" s="98">
        <v>2240.4446174595391</v>
      </c>
      <c r="AQ17" s="98">
        <v>2317.1440532449969</v>
      </c>
      <c r="AR17" s="98">
        <v>2236.2368969885974</v>
      </c>
      <c r="AS17" s="98">
        <v>2224.7078134973599</v>
      </c>
      <c r="AT17" s="98">
        <v>2283.1027879901958</v>
      </c>
      <c r="AU17" s="98">
        <v>2212.3724256538876</v>
      </c>
      <c r="AV17" s="98">
        <v>2247.4522223666258</v>
      </c>
      <c r="AW17" s="98">
        <v>2214.1093521862754</v>
      </c>
      <c r="AX17" s="98">
        <v>2197.5757282872978</v>
      </c>
      <c r="AY17" s="98">
        <v>2283.3785040894049</v>
      </c>
      <c r="AZ17" s="98">
        <v>2092.45515478278</v>
      </c>
      <c r="BA17" s="98">
        <v>2050.7856518512413</v>
      </c>
      <c r="BB17" s="98">
        <v>2001.6017245574544</v>
      </c>
      <c r="BC17" s="98">
        <v>2085.4691783134158</v>
      </c>
      <c r="BD17" s="98">
        <v>2013.2412455638955</v>
      </c>
      <c r="BE17" s="98">
        <v>2023.8251777566386</v>
      </c>
      <c r="BF17" s="98">
        <v>1973.9288857213685</v>
      </c>
      <c r="BG17" s="98">
        <v>1954.4163185294685</v>
      </c>
      <c r="BH17" s="98">
        <v>1917.8472878037546</v>
      </c>
      <c r="BI17" s="98">
        <v>1906.3947877269579</v>
      </c>
      <c r="BJ17" s="98">
        <v>1916.2510139563574</v>
      </c>
      <c r="BK17" s="98">
        <v>1922.1728836680559</v>
      </c>
      <c r="BL17" s="98">
        <v>1905.254347563188</v>
      </c>
      <c r="BM17" s="98">
        <v>1959.7283033498759</v>
      </c>
      <c r="BN17" s="98">
        <v>2015.030619781631</v>
      </c>
      <c r="BO17" s="98">
        <v>1942.1121862886571</v>
      </c>
      <c r="BP17" s="98">
        <v>1991.2666521414342</v>
      </c>
      <c r="BQ17" s="98">
        <v>1972.179453241172</v>
      </c>
      <c r="BR17" s="98">
        <v>1919.8273800157358</v>
      </c>
      <c r="BS17" s="98">
        <v>1934.6080845915442</v>
      </c>
      <c r="BT17" s="98">
        <v>2002.2207539205817</v>
      </c>
      <c r="BU17" s="98">
        <v>1942.5657279514339</v>
      </c>
      <c r="BV17" s="98">
        <v>2026.0374077729214</v>
      </c>
      <c r="BW17" s="98">
        <v>1975.0088904927497</v>
      </c>
      <c r="BX17" s="98">
        <v>2001.9050897799377</v>
      </c>
      <c r="BY17" s="98">
        <v>2062.09753671717</v>
      </c>
      <c r="BZ17" s="98">
        <v>2037.5903107413751</v>
      </c>
      <c r="CA17" s="98">
        <v>2159.8284795979966</v>
      </c>
      <c r="CB17" s="98">
        <v>2140.0253814700309</v>
      </c>
      <c r="CC17" s="98">
        <v>2189</v>
      </c>
      <c r="CD17" s="98">
        <v>2190</v>
      </c>
      <c r="CE17" s="98">
        <v>2180</v>
      </c>
      <c r="CF17" s="98">
        <v>2251</v>
      </c>
      <c r="CG17" s="98">
        <v>2242.95631544239</v>
      </c>
      <c r="CH17" s="98">
        <v>2323.7321058725702</v>
      </c>
      <c r="CI17" s="98">
        <v>2385.02629964482</v>
      </c>
      <c r="CJ17" s="98">
        <v>2429.8820656857401</v>
      </c>
      <c r="CK17" s="98">
        <v>2479.04811389219</v>
      </c>
      <c r="CL17" s="98">
        <v>2465.99668755735</v>
      </c>
      <c r="CM17" s="98">
        <v>2437.7682052862801</v>
      </c>
      <c r="CN17" s="98">
        <v>2435.3940442655935</v>
      </c>
      <c r="CO17" s="98">
        <v>2498.5264901165401</v>
      </c>
      <c r="CP17" s="98">
        <v>2459.0360232328198</v>
      </c>
      <c r="CQ17" s="98">
        <v>2434.2346754110499</v>
      </c>
      <c r="CR17" s="98">
        <v>2525.6165920686099</v>
      </c>
      <c r="CS17" s="98">
        <v>2445.7525731409</v>
      </c>
      <c r="CT17" s="98">
        <v>2453.48050548419</v>
      </c>
      <c r="CU17" s="98">
        <v>2510.9326784544901</v>
      </c>
      <c r="CV17" s="98">
        <v>2471.1911892262001</v>
      </c>
      <c r="CW17" s="98">
        <v>2511.98814915209</v>
      </c>
      <c r="CX17" s="98">
        <v>2425.2094648754401</v>
      </c>
      <c r="CY17" s="98">
        <v>2466.1918634333101</v>
      </c>
      <c r="CZ17" s="98">
        <v>2427.6156428868399</v>
      </c>
      <c r="DA17" s="98">
        <v>2412.7804614515098</v>
      </c>
      <c r="DB17" s="98">
        <v>2221.2731303576702</v>
      </c>
      <c r="DC17" s="98">
        <v>2258.96904769293</v>
      </c>
      <c r="DD17" s="98">
        <v>2137.6644641114699</v>
      </c>
      <c r="DE17" s="98">
        <v>2108.8196052141502</v>
      </c>
      <c r="DF17" s="98">
        <v>2088.5303253228699</v>
      </c>
      <c r="DG17" s="98">
        <v>2034.4848082456001</v>
      </c>
      <c r="DH17" s="98">
        <v>1932.6049197861</v>
      </c>
      <c r="DI17" s="98">
        <v>1887.7693335996701</v>
      </c>
      <c r="DJ17" s="98">
        <v>1827.5963207872401</v>
      </c>
      <c r="DK17" s="98">
        <v>1939.0191742319</v>
      </c>
      <c r="DL17" s="98">
        <v>1851.34138820818</v>
      </c>
      <c r="DM17" s="98">
        <v>1887.9570100098899</v>
      </c>
      <c r="DN17" s="98">
        <v>1833.31819876239</v>
      </c>
      <c r="DO17" s="98">
        <v>1927.9090972954</v>
      </c>
      <c r="DP17" s="98">
        <v>1971.1696300772901</v>
      </c>
      <c r="DQ17" s="98">
        <v>1966.6140138432099</v>
      </c>
      <c r="DR17" s="98">
        <v>2034.6015174029801</v>
      </c>
      <c r="DS17" s="98">
        <v>2089.11238424777</v>
      </c>
      <c r="DT17" s="98">
        <v>2076.9848464059801</v>
      </c>
      <c r="DU17" s="98">
        <v>2185.9931893928401</v>
      </c>
      <c r="DV17" s="98">
        <v>2266.6649465125001</v>
      </c>
      <c r="DW17" s="98">
        <v>2165.0736701503101</v>
      </c>
      <c r="DX17" s="98">
        <v>2222.56656180344</v>
      </c>
      <c r="DY17" s="98">
        <v>2151.2963824928402</v>
      </c>
      <c r="DZ17" s="98">
        <v>2220.65064065566</v>
      </c>
      <c r="EA17" s="98">
        <v>2143.5475148158098</v>
      </c>
      <c r="EB17" s="98">
        <v>2163.0237726719502</v>
      </c>
      <c r="EC17" s="98">
        <v>2125.83952955927</v>
      </c>
      <c r="ED17" s="98">
        <v>2028.78721895888</v>
      </c>
      <c r="EE17" s="98">
        <v>2111.60853939045</v>
      </c>
      <c r="EF17" s="98">
        <v>2206.1103973849699</v>
      </c>
      <c r="EG17" s="98">
        <v>2139.3198656486202</v>
      </c>
      <c r="EH17" s="98">
        <v>2179.08258379381</v>
      </c>
      <c r="EI17" s="98">
        <v>2234.5268767044599</v>
      </c>
      <c r="EJ17" s="98">
        <v>2358.59565006311</v>
      </c>
      <c r="EK17" s="98">
        <v>2384.4305156509899</v>
      </c>
      <c r="EL17" s="98">
        <v>2339.4021856499198</v>
      </c>
      <c r="EM17" s="98">
        <v>2415.5534460753001</v>
      </c>
      <c r="EN17" s="98">
        <v>2533.8894634644898</v>
      </c>
      <c r="EO17" s="98">
        <v>2434.8758456230598</v>
      </c>
      <c r="EP17" s="98">
        <v>2366.0113523459099</v>
      </c>
      <c r="EQ17" s="98">
        <v>2487.46132163524</v>
      </c>
      <c r="ER17" s="98">
        <v>2527.2788260739899</v>
      </c>
      <c r="ES17" s="98">
        <v>2458.4584912580999</v>
      </c>
      <c r="ET17" s="98">
        <v>2621.12752437874</v>
      </c>
      <c r="EU17" s="98">
        <v>2633.8177551745398</v>
      </c>
      <c r="EV17" s="98">
        <v>2495.6764941998199</v>
      </c>
      <c r="EW17" s="98">
        <v>2662.1787006414702</v>
      </c>
      <c r="EX17" s="98">
        <v>2610.4137724797902</v>
      </c>
      <c r="EY17" s="98">
        <v>2660.7482454830501</v>
      </c>
      <c r="EZ17" s="98">
        <v>2582.5078014184401</v>
      </c>
      <c r="FA17" s="98">
        <v>2543.51232382021</v>
      </c>
      <c r="FB17" s="98">
        <v>2481.3547466511359</v>
      </c>
      <c r="FC17" s="98">
        <v>2521.0577666966105</v>
      </c>
      <c r="FD17" s="98">
        <v>2475.6956451710298</v>
      </c>
      <c r="FE17" s="98">
        <v>2545.58047919402</v>
      </c>
      <c r="FF17" s="98">
        <v>2536.2063677836964</v>
      </c>
      <c r="FG17" s="98">
        <v>2429.1604496881582</v>
      </c>
      <c r="FH17" s="98">
        <v>2472.6180693660008</v>
      </c>
      <c r="FI17" s="98">
        <v>2430.5971471298749</v>
      </c>
      <c r="FJ17" s="98">
        <v>2474.5085104682753</v>
      </c>
      <c r="FK17" s="98">
        <v>2397.7826795549063</v>
      </c>
      <c r="FL17" s="98">
        <v>2449.5452348713675</v>
      </c>
      <c r="FM17" s="98">
        <v>2452.8666232800297</v>
      </c>
      <c r="FN17" s="98">
        <v>2504.8152100698831</v>
      </c>
      <c r="FO17" s="98">
        <v>2421.7489284246376</v>
      </c>
      <c r="FP17" s="98">
        <v>2392.4428634062738</v>
      </c>
      <c r="FQ17" s="98">
        <v>2373.9812085318608</v>
      </c>
      <c r="FR17" s="98">
        <v>2316.4061859771259</v>
      </c>
      <c r="FS17" s="98">
        <v>2342.0362660153905</v>
      </c>
      <c r="FT17" s="98">
        <v>2312.91407116451</v>
      </c>
      <c r="FU17" s="98">
        <v>2338.8045972293485</v>
      </c>
      <c r="FV17" s="98">
        <v>2325.362317913281</v>
      </c>
      <c r="FW17" s="98">
        <v>2400.7168780668458</v>
      </c>
      <c r="FX17" s="98">
        <v>2389.6308669433429</v>
      </c>
      <c r="FY17" s="98">
        <v>2312.1915849750658</v>
      </c>
      <c r="FZ17" s="98">
        <v>2369.3423468122055</v>
      </c>
      <c r="GA17" s="98">
        <v>2353.7734724969869</v>
      </c>
      <c r="GB17" s="98">
        <v>2413.9659115426107</v>
      </c>
      <c r="GC17" s="98">
        <v>2560.7057763539892</v>
      </c>
      <c r="GD17" s="98">
        <v>2517.2644786829883</v>
      </c>
      <c r="GE17" s="98">
        <v>2490.9926378810637</v>
      </c>
      <c r="GF17" s="98">
        <v>2512.2733953944098</v>
      </c>
      <c r="GG17" s="98">
        <v>2577.0432200232322</v>
      </c>
      <c r="GH17" s="98">
        <v>2537.317319303088</v>
      </c>
      <c r="GI17" s="98">
        <v>2529.6043363910449</v>
      </c>
      <c r="GJ17" s="98">
        <v>2582.0255904576347</v>
      </c>
      <c r="GK17" s="98">
        <v>2626.529308238607</v>
      </c>
      <c r="GL17" s="98">
        <v>2567.980984270685</v>
      </c>
      <c r="GM17" s="98">
        <v>2640.6022743630342</v>
      </c>
      <c r="GN17" s="98">
        <v>2673.2178204249499</v>
      </c>
      <c r="GO17" s="98">
        <v>2678.2477702154847</v>
      </c>
      <c r="GP17" s="98">
        <v>2690.402310630765</v>
      </c>
      <c r="GQ17" s="98">
        <v>2620.0887989778535</v>
      </c>
      <c r="GR17" s="98">
        <v>2673.5919108743037</v>
      </c>
      <c r="GS17" s="98">
        <v>2680.6916273016491</v>
      </c>
      <c r="GT17" s="98">
        <v>2684.5543390993357</v>
      </c>
      <c r="GU17" s="98">
        <v>2721.0427530205939</v>
      </c>
      <c r="GV17" s="98">
        <v>2701.9920410968816</v>
      </c>
      <c r="GW17" s="98">
        <v>2703.8347270826707</v>
      </c>
      <c r="GX17" s="98">
        <v>2685.4077975755436</v>
      </c>
      <c r="GY17" s="98">
        <v>2726.4611241830062</v>
      </c>
      <c r="GZ17" s="98">
        <v>2702.5718950913356</v>
      </c>
      <c r="HA17" s="98">
        <v>2728.2332735401997</v>
      </c>
      <c r="HB17" s="98">
        <v>2826.4616781119266</v>
      </c>
      <c r="HC17" s="98">
        <v>2744.1242281245786</v>
      </c>
      <c r="HD17" s="98">
        <v>2755.2912186133499</v>
      </c>
      <c r="HE17" s="98">
        <v>2799.8429580510306</v>
      </c>
      <c r="HF17" s="98">
        <v>2620.9126187608726</v>
      </c>
      <c r="HG17" s="98">
        <v>2796.9230676546781</v>
      </c>
      <c r="HH17" s="98">
        <v>2840.6862716122359</v>
      </c>
      <c r="HI17" s="98">
        <v>2720.3497032887803</v>
      </c>
      <c r="HJ17" s="98">
        <v>2753.3159695365025</v>
      </c>
      <c r="HK17" s="98">
        <v>2748.566566566567</v>
      </c>
      <c r="HL17" s="98">
        <v>2694.0226791153491</v>
      </c>
      <c r="HM17" s="98">
        <v>2701.170086792707</v>
      </c>
      <c r="HN17" s="98">
        <v>2670.201941878498</v>
      </c>
      <c r="HO17" s="98">
        <v>2564.3421009043627</v>
      </c>
      <c r="HP17" s="98">
        <v>2474.4902352862759</v>
      </c>
      <c r="HQ17" s="98">
        <v>2447.0098383696418</v>
      </c>
      <c r="HR17" s="98">
        <v>2423.3284509131363</v>
      </c>
      <c r="HS17" s="98">
        <v>2543.1860916331948</v>
      </c>
      <c r="HT17" s="98">
        <v>2581.6253421605452</v>
      </c>
      <c r="HU17" s="98">
        <v>2492.7900867774674</v>
      </c>
      <c r="HV17" s="98">
        <v>2533.3087950527824</v>
      </c>
      <c r="HW17" s="98">
        <v>2646.1911485106684</v>
      </c>
      <c r="HX17" s="98">
        <v>2373.8844048613041</v>
      </c>
      <c r="HY17" s="98">
        <v>2529.6551408772734</v>
      </c>
      <c r="HZ17" s="98">
        <v>2402.0402340661076</v>
      </c>
      <c r="IA17" s="98">
        <v>2396.2138954713005</v>
      </c>
      <c r="IB17" s="98">
        <v>2337.3085848423875</v>
      </c>
      <c r="IC17" s="98">
        <v>2494.7944971082438</v>
      </c>
      <c r="ID17" s="98">
        <v>2498.5942911304733</v>
      </c>
      <c r="IE17" s="98">
        <v>2381.9453735881843</v>
      </c>
    </row>
    <row r="18" spans="2:239" s="83" customFormat="1" ht="21" customHeight="1">
      <c r="B18" s="127" t="s">
        <v>107</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row>
    <row r="19" spans="2:239" s="134" customFormat="1" ht="15" customHeight="1">
      <c r="B19" s="96" t="s">
        <v>9</v>
      </c>
      <c r="C19" s="97" t="s">
        <v>10</v>
      </c>
      <c r="D19" s="103">
        <v>3.9362130632874388</v>
      </c>
      <c r="E19" s="103">
        <v>3.9338882295675441</v>
      </c>
      <c r="F19" s="103">
        <v>3.9443988936096037</v>
      </c>
      <c r="G19" s="103">
        <v>3.946983769532455</v>
      </c>
      <c r="H19" s="103">
        <v>3.9665513978075251</v>
      </c>
      <c r="I19" s="103">
        <v>3.9596475865556782</v>
      </c>
      <c r="J19" s="103">
        <v>3.9610914101011057</v>
      </c>
      <c r="K19" s="103">
        <v>3.9609169222906089</v>
      </c>
      <c r="L19" s="103">
        <v>3.9527844417249494</v>
      </c>
      <c r="M19" s="103">
        <v>3.9537529255808481</v>
      </c>
      <c r="N19" s="103">
        <v>3.9634611130350135</v>
      </c>
      <c r="O19" s="103">
        <v>3.9595927744837058</v>
      </c>
      <c r="P19" s="103">
        <v>3.9702616731405089</v>
      </c>
      <c r="Q19" s="103">
        <v>3.9704211046920057</v>
      </c>
      <c r="R19" s="103">
        <v>3.9766292258080047</v>
      </c>
      <c r="S19" s="103">
        <v>3.9822338473843861</v>
      </c>
      <c r="T19" s="103">
        <v>3.9841695036983555</v>
      </c>
      <c r="U19" s="103">
        <v>3.9832977901981366</v>
      </c>
      <c r="V19" s="103">
        <v>3.9807713896443615</v>
      </c>
      <c r="W19" s="103">
        <v>3.9816418419689072</v>
      </c>
      <c r="X19" s="103">
        <v>3.9808759226589601</v>
      </c>
      <c r="Y19" s="103">
        <v>3.984481046712451</v>
      </c>
      <c r="Z19" s="103">
        <v>3.981747089611789</v>
      </c>
      <c r="AA19" s="103">
        <v>3.9876057397682061</v>
      </c>
      <c r="AB19" s="103">
        <v>3.9856291139215072</v>
      </c>
      <c r="AC19" s="103">
        <v>4.0017436827956878</v>
      </c>
      <c r="AD19" s="103">
        <v>4.0028038768069232</v>
      </c>
      <c r="AE19" s="103">
        <v>4.0024004906146651</v>
      </c>
      <c r="AF19" s="103">
        <v>4.0085286004686784</v>
      </c>
      <c r="AG19" s="103">
        <v>4.011528466272428</v>
      </c>
      <c r="AH19" s="103">
        <v>4.0156181275424023</v>
      </c>
      <c r="AI19" s="103">
        <v>4.0075539855441518</v>
      </c>
      <c r="AJ19" s="103">
        <v>4.0182236223264312</v>
      </c>
      <c r="AK19" s="103">
        <v>4.0133257945872804</v>
      </c>
      <c r="AL19" s="103">
        <v>4.0275626111057665</v>
      </c>
      <c r="AM19" s="103">
        <v>4.0163888431847976</v>
      </c>
      <c r="AN19" s="103">
        <v>4.0168735751658486</v>
      </c>
      <c r="AO19" s="103">
        <v>3.9995985329578811</v>
      </c>
      <c r="AP19" s="103">
        <v>3.994493220666111</v>
      </c>
      <c r="AQ19" s="103">
        <v>3.9908551299888173</v>
      </c>
      <c r="AR19" s="103">
        <v>3.9985066753960719</v>
      </c>
      <c r="AS19" s="103">
        <v>4.0006409225757302</v>
      </c>
      <c r="AT19" s="103">
        <v>4.0185356576835538</v>
      </c>
      <c r="AU19" s="103">
        <v>4.01710058078642</v>
      </c>
      <c r="AV19" s="103">
        <v>4.021113240471216</v>
      </c>
      <c r="AW19" s="103">
        <v>4.0183776976142367</v>
      </c>
      <c r="AX19" s="103">
        <v>4.017735172250017</v>
      </c>
      <c r="AY19" s="103">
        <v>4.0277239753617984</v>
      </c>
      <c r="AZ19" s="103">
        <v>4.0319660767912664</v>
      </c>
      <c r="BA19" s="103">
        <v>4.0336311257828736</v>
      </c>
      <c r="BB19" s="103">
        <v>4.0522833539327268</v>
      </c>
      <c r="BC19" s="103">
        <v>4.0521048881690724</v>
      </c>
      <c r="BD19" s="103">
        <v>4.0382433148726955</v>
      </c>
      <c r="BE19" s="103">
        <v>4.0446052499401324</v>
      </c>
      <c r="BF19" s="103">
        <v>4.0450632601509522</v>
      </c>
      <c r="BG19" s="103">
        <v>4.0444165972392163</v>
      </c>
      <c r="BH19" s="103">
        <v>4.0472382072676538</v>
      </c>
      <c r="BI19" s="103">
        <v>4.0389257547867805</v>
      </c>
      <c r="BJ19" s="103">
        <v>4.036447644606679</v>
      </c>
      <c r="BK19" s="103">
        <v>4.0482613792208193</v>
      </c>
      <c r="BL19" s="103">
        <v>4.0364691114281497</v>
      </c>
      <c r="BM19" s="103">
        <v>4.0310903745283015</v>
      </c>
      <c r="BN19" s="103">
        <v>4.0380202845439124</v>
      </c>
      <c r="BO19" s="103">
        <v>4.0222966400293343</v>
      </c>
      <c r="BP19" s="103">
        <v>4.0221555776355027</v>
      </c>
      <c r="BQ19" s="103">
        <v>4.0252555086601678</v>
      </c>
      <c r="BR19" s="103">
        <v>4.0250258108597068</v>
      </c>
      <c r="BS19" s="103">
        <v>4.0310224279872013</v>
      </c>
      <c r="BT19" s="103">
        <v>4.0191541505058428</v>
      </c>
      <c r="BU19" s="103">
        <v>4.0193117430201486</v>
      </c>
      <c r="BV19" s="103">
        <v>4.0333901090433004</v>
      </c>
      <c r="BW19" s="103">
        <v>4.0269936319780273</v>
      </c>
      <c r="BX19" s="103">
        <v>4.0323632513790706</v>
      </c>
      <c r="BY19" s="103">
        <v>4.0330953952983384</v>
      </c>
      <c r="BZ19" s="103">
        <v>4.0244177607922094</v>
      </c>
      <c r="CA19" s="103">
        <v>4.0286462710897846</v>
      </c>
      <c r="CB19" s="103">
        <v>4.0241489782510813</v>
      </c>
      <c r="CC19" s="103">
        <v>4.0149999999999997</v>
      </c>
      <c r="CD19" s="103">
        <v>4.0119999999999996</v>
      </c>
      <c r="CE19" s="103">
        <v>4.0119999999999996</v>
      </c>
      <c r="CF19" s="103">
        <v>4.01</v>
      </c>
      <c r="CG19" s="103">
        <v>4.0176827529453201</v>
      </c>
      <c r="CH19" s="103">
        <v>4.0117788491204998</v>
      </c>
      <c r="CI19" s="103">
        <v>4.0057148064813104</v>
      </c>
      <c r="CJ19" s="103">
        <v>4.01248873944217</v>
      </c>
      <c r="CK19" s="103">
        <v>4.0078418226539698</v>
      </c>
      <c r="CL19" s="103">
        <v>4.01109013479266</v>
      </c>
      <c r="CM19" s="103">
        <v>4.0077330419774997</v>
      </c>
      <c r="CN19" s="103">
        <v>4.0239245224357223</v>
      </c>
      <c r="CO19" s="103">
        <v>4.0249468461648501</v>
      </c>
      <c r="CP19" s="103">
        <v>4.0325571559125803</v>
      </c>
      <c r="CQ19" s="103">
        <v>4.0273769959737198</v>
      </c>
      <c r="CR19" s="103">
        <v>4.0369508679723296</v>
      </c>
      <c r="CS19" s="103">
        <v>4.0184406528808401</v>
      </c>
      <c r="CT19" s="103">
        <v>4.0228953731716803</v>
      </c>
      <c r="CU19" s="103">
        <v>4.0264723385875598</v>
      </c>
      <c r="CV19" s="103">
        <v>4.0201019513399103</v>
      </c>
      <c r="CW19" s="103">
        <v>4.03636713901225</v>
      </c>
      <c r="CX19" s="103">
        <v>4.0425366980450104</v>
      </c>
      <c r="CY19" s="103">
        <v>4.0513704734044698</v>
      </c>
      <c r="CZ19" s="103">
        <v>4.0505041847341996</v>
      </c>
      <c r="DA19" s="103">
        <v>4.0569603620685797</v>
      </c>
      <c r="DB19" s="103">
        <v>4.0527255569892002</v>
      </c>
      <c r="DC19" s="103">
        <v>4.0540123809495201</v>
      </c>
      <c r="DD19" s="103">
        <v>4.0591295982277797</v>
      </c>
      <c r="DE19" s="103">
        <v>4.0507195865753598</v>
      </c>
      <c r="DF19" s="103">
        <v>4.0479735692299297</v>
      </c>
      <c r="DG19" s="103">
        <v>4.0414648757588001</v>
      </c>
      <c r="DH19" s="103">
        <v>4.05048247809406</v>
      </c>
      <c r="DI19" s="103">
        <v>4.0641452348362899</v>
      </c>
      <c r="DJ19" s="103">
        <v>4.0468402149664904</v>
      </c>
      <c r="DK19" s="103">
        <v>4.0533604880771898</v>
      </c>
      <c r="DL19" s="103">
        <v>4.0304928054106801</v>
      </c>
      <c r="DM19" s="103">
        <v>4.0312394365313304</v>
      </c>
      <c r="DN19" s="103">
        <v>4.00847438544245</v>
      </c>
      <c r="DO19" s="103">
        <v>4.0223713731802002</v>
      </c>
      <c r="DP19" s="103">
        <v>4.0083245883536804</v>
      </c>
      <c r="DQ19" s="103">
        <v>4.0200179726427301</v>
      </c>
      <c r="DR19" s="103">
        <v>4.0148525505935604</v>
      </c>
      <c r="DS19" s="103">
        <v>4.0043677521753196</v>
      </c>
      <c r="DT19" s="103">
        <v>4.0002276098523897</v>
      </c>
      <c r="DU19" s="103">
        <v>3.9992169392755401</v>
      </c>
      <c r="DV19" s="103">
        <v>4.0069057543962003</v>
      </c>
      <c r="DW19" s="103">
        <v>3.9875245227151899</v>
      </c>
      <c r="DX19" s="103">
        <v>3.98441169650585</v>
      </c>
      <c r="DY19" s="103">
        <v>3.98235872469064</v>
      </c>
      <c r="DZ19" s="103">
        <v>3.97751119919781</v>
      </c>
      <c r="EA19" s="103">
        <v>3.97040141717325</v>
      </c>
      <c r="EB19" s="103">
        <v>3.9770221330139699</v>
      </c>
      <c r="EC19" s="103">
        <v>3.9616431766684799</v>
      </c>
      <c r="ED19" s="103">
        <v>3.9654719729805699</v>
      </c>
      <c r="EE19" s="103">
        <v>3.9722598775318101</v>
      </c>
      <c r="EF19" s="103">
        <v>3.9736614322716299</v>
      </c>
      <c r="EG19" s="103">
        <v>3.9662525026696498</v>
      </c>
      <c r="EH19" s="103">
        <v>3.97412279195771</v>
      </c>
      <c r="EI19" s="103">
        <v>3.98044182373319</v>
      </c>
      <c r="EJ19" s="103">
        <v>3.9796788622531398</v>
      </c>
      <c r="EK19" s="103">
        <v>3.9813381969837298</v>
      </c>
      <c r="EL19" s="103">
        <v>3.9911048298587199</v>
      </c>
      <c r="EM19" s="103">
        <v>4.0008475401487997</v>
      </c>
      <c r="EN19" s="103">
        <v>4.0119958123335904</v>
      </c>
      <c r="EO19" s="103">
        <v>4.0105109678675399</v>
      </c>
      <c r="EP19" s="103">
        <v>4.0066882022288999</v>
      </c>
      <c r="EQ19" s="103">
        <v>4.0159715183954301</v>
      </c>
      <c r="ER19" s="103">
        <v>4.0325966958255304</v>
      </c>
      <c r="ES19" s="103">
        <v>4.04002976747433</v>
      </c>
      <c r="ET19" s="103">
        <v>4.0557126264458496</v>
      </c>
      <c r="EU19" s="103">
        <v>4.0409114490910696</v>
      </c>
      <c r="EV19" s="103">
        <v>4.0363589863676497</v>
      </c>
      <c r="EW19" s="103">
        <v>4.0595219304401704</v>
      </c>
      <c r="EX19" s="103">
        <v>4.0402856793613697</v>
      </c>
      <c r="EY19" s="103">
        <v>4.0593715282392502</v>
      </c>
      <c r="EZ19" s="103">
        <v>4.04964532565302</v>
      </c>
      <c r="FA19" s="103">
        <v>4.0486519485524202</v>
      </c>
      <c r="FB19" s="103">
        <v>4.0504340394259239</v>
      </c>
      <c r="FC19" s="103">
        <v>4.0322832511614406</v>
      </c>
      <c r="FD19" s="103">
        <v>4.0323433263643302</v>
      </c>
      <c r="FE19" s="103">
        <v>4.0387808555203204</v>
      </c>
      <c r="FF19" s="103">
        <v>4.0287770591965417</v>
      </c>
      <c r="FG19" s="103">
        <v>4.013014376246872</v>
      </c>
      <c r="FH19" s="103">
        <v>4.0399324216944628</v>
      </c>
      <c r="FI19" s="103">
        <v>4.0286351557230509</v>
      </c>
      <c r="FJ19" s="103">
        <v>4.0347700036897169</v>
      </c>
      <c r="FK19" s="103">
        <v>4.0361349884728179</v>
      </c>
      <c r="FL19" s="103">
        <v>4.0397287739058898</v>
      </c>
      <c r="FM19" s="103">
        <v>4.0329767198533162</v>
      </c>
      <c r="FN19" s="103">
        <v>4.0491948198364467</v>
      </c>
      <c r="FO19" s="103">
        <v>4.0486206234555286</v>
      </c>
      <c r="FP19" s="103">
        <v>4.0480361859339338</v>
      </c>
      <c r="FQ19" s="103">
        <v>4.0655598273851172</v>
      </c>
      <c r="FR19" s="103">
        <v>4.0632847194900963</v>
      </c>
      <c r="FS19" s="103">
        <v>4.0508725668492822</v>
      </c>
      <c r="FT19" s="103">
        <v>4.0489384263713797</v>
      </c>
      <c r="FU19" s="103">
        <v>4.052791756691537</v>
      </c>
      <c r="FV19" s="103">
        <v>4.0672646008411348</v>
      </c>
      <c r="FW19" s="103">
        <v>4.0701645207462924</v>
      </c>
      <c r="FX19" s="103">
        <v>4.0610094663500451</v>
      </c>
      <c r="FY19" s="103">
        <v>4.0596694181603672</v>
      </c>
      <c r="FZ19" s="103">
        <v>4.0514811669884452</v>
      </c>
      <c r="GA19" s="103">
        <v>4.0490008298384312</v>
      </c>
      <c r="GB19" s="103">
        <v>4.0509704445103942</v>
      </c>
      <c r="GC19" s="103">
        <v>4.0519171957918987</v>
      </c>
      <c r="GD19" s="103">
        <v>4.0278943884242171</v>
      </c>
      <c r="GE19" s="103">
        <v>4.0274069138180186</v>
      </c>
      <c r="GF19" s="103">
        <v>4.0517182318557197</v>
      </c>
      <c r="GG19" s="103">
        <v>4.0432757551765288</v>
      </c>
      <c r="GH19" s="103">
        <v>4.0519950064051509</v>
      </c>
      <c r="GI19" s="103">
        <v>4.0525155647361348</v>
      </c>
      <c r="GJ19" s="103">
        <v>4.0681858398762065</v>
      </c>
      <c r="GK19" s="103">
        <v>4.0696408208577726</v>
      </c>
      <c r="GL19" s="103">
        <v>4.0762776675762096</v>
      </c>
      <c r="GM19" s="103">
        <v>4.074816923187158</v>
      </c>
      <c r="GN19" s="103">
        <v>4.0935211098480702</v>
      </c>
      <c r="GO19" s="103">
        <v>4.0976740700618111</v>
      </c>
      <c r="GP19" s="103">
        <v>4.0883167027345868</v>
      </c>
      <c r="GQ19" s="103">
        <v>4.1003034670883078</v>
      </c>
      <c r="GR19" s="103">
        <v>4.0891663935520839</v>
      </c>
      <c r="GS19" s="103">
        <v>4.1064608001335516</v>
      </c>
      <c r="GT19" s="103">
        <v>4.1082597716794131</v>
      </c>
      <c r="GU19" s="103">
        <v>4.1139048716842144</v>
      </c>
      <c r="GV19" s="103">
        <v>4.1162394652099934</v>
      </c>
      <c r="GW19" s="103">
        <v>4.1217505917038046</v>
      </c>
      <c r="GX19" s="103">
        <v>4.1193115176277768</v>
      </c>
      <c r="GY19" s="103">
        <v>4.1188995357899829</v>
      </c>
      <c r="GZ19" s="103">
        <v>4.1452489752165222</v>
      </c>
      <c r="HA19" s="103">
        <v>4.1494392081067053</v>
      </c>
      <c r="HB19" s="103">
        <v>4.1570288538454507</v>
      </c>
      <c r="HC19" s="103">
        <v>4.1631592937678006</v>
      </c>
      <c r="HD19" s="103">
        <v>4.1504338835752668</v>
      </c>
      <c r="HE19" s="103">
        <v>4.1656741012119562</v>
      </c>
      <c r="HF19" s="103">
        <v>4.1548076607812261</v>
      </c>
      <c r="HG19" s="103">
        <v>4.1702977645726067</v>
      </c>
      <c r="HH19" s="103">
        <v>4.1832446853086234</v>
      </c>
      <c r="HI19" s="103">
        <v>4.1763806611484604</v>
      </c>
      <c r="HJ19" s="103">
        <v>4.1607260252768663</v>
      </c>
      <c r="HK19" s="103">
        <v>4.160109808701554</v>
      </c>
      <c r="HL19" s="103">
        <v>4.1950011227037054</v>
      </c>
      <c r="HM19" s="103">
        <v>4.1719642082698263</v>
      </c>
      <c r="HN19" s="103">
        <v>4.1945152929648719</v>
      </c>
      <c r="HO19" s="103">
        <v>4.20101164353005</v>
      </c>
      <c r="HP19" s="103">
        <v>4.1880939903486993</v>
      </c>
      <c r="HQ19" s="103">
        <v>4.1817919743526675</v>
      </c>
      <c r="HR19" s="103">
        <v>4.1677010045249059</v>
      </c>
      <c r="HS19" s="103">
        <v>4.2072869426059452</v>
      </c>
      <c r="HT19" s="103">
        <v>4.1749280743658135</v>
      </c>
      <c r="HU19" s="103">
        <v>4.1909706930955677</v>
      </c>
      <c r="HV19" s="103">
        <v>4.1776548543937428</v>
      </c>
      <c r="HW19" s="103">
        <v>4.1961391897479183</v>
      </c>
      <c r="HX19" s="103">
        <v>4.1839869039157565</v>
      </c>
      <c r="HY19" s="103">
        <v>4.1827522087428921</v>
      </c>
      <c r="HZ19" s="103">
        <v>4.1895380867595495</v>
      </c>
      <c r="IA19" s="103">
        <v>4.1821155473970251</v>
      </c>
      <c r="IB19" s="103">
        <v>4.182514162102815</v>
      </c>
      <c r="IC19" s="103">
        <v>4.2050241873557308</v>
      </c>
      <c r="ID19" s="103">
        <v>4.1987823090691379</v>
      </c>
      <c r="IE19" s="103">
        <v>4.2122664014169544</v>
      </c>
    </row>
    <row r="20" spans="2:239" s="74" customFormat="1" ht="15" customHeight="1">
      <c r="B20" s="99" t="s">
        <v>11</v>
      </c>
      <c r="C20" s="100" t="s">
        <v>10</v>
      </c>
      <c r="D20" s="104">
        <v>3.2750665396673329</v>
      </c>
      <c r="E20" s="104">
        <v>3.2625165375653529</v>
      </c>
      <c r="F20" s="104">
        <v>3.2552757317287901</v>
      </c>
      <c r="G20" s="104">
        <v>3.2547428680796311</v>
      </c>
      <c r="H20" s="104">
        <v>3.2591422079289725</v>
      </c>
      <c r="I20" s="104">
        <v>3.2516756835096619</v>
      </c>
      <c r="J20" s="104">
        <v>3.2501454421642326</v>
      </c>
      <c r="K20" s="104">
        <v>3.2437942211986792</v>
      </c>
      <c r="L20" s="104">
        <v>3.2434733930008099</v>
      </c>
      <c r="M20" s="104">
        <v>3.2400218644231034</v>
      </c>
      <c r="N20" s="104">
        <v>3.2456904515222718</v>
      </c>
      <c r="O20" s="104">
        <v>3.2468344243409311</v>
      </c>
      <c r="P20" s="104">
        <v>3.2483191653887928</v>
      </c>
      <c r="Q20" s="104">
        <v>3.2444410519415197</v>
      </c>
      <c r="R20" s="104">
        <v>3.2525810407177866</v>
      </c>
      <c r="S20" s="104">
        <v>3.2586113050279852</v>
      </c>
      <c r="T20" s="104">
        <v>3.2579982065613451</v>
      </c>
      <c r="U20" s="104">
        <v>3.2594102020836528</v>
      </c>
      <c r="V20" s="104">
        <v>3.2549783610076894</v>
      </c>
      <c r="W20" s="104">
        <v>3.2569858085380501</v>
      </c>
      <c r="X20" s="104">
        <v>3.2591259435495212</v>
      </c>
      <c r="Y20" s="104">
        <v>3.2612842107385842</v>
      </c>
      <c r="Z20" s="104">
        <v>3.2624912607424608</v>
      </c>
      <c r="AA20" s="104">
        <v>3.2645636042882593</v>
      </c>
      <c r="AB20" s="104">
        <v>3.263128201354228</v>
      </c>
      <c r="AC20" s="104">
        <v>3.2667159477823362</v>
      </c>
      <c r="AD20" s="104">
        <v>3.2688679717784552</v>
      </c>
      <c r="AE20" s="104">
        <v>3.2628097531796438</v>
      </c>
      <c r="AF20" s="104">
        <v>3.2620926999551738</v>
      </c>
      <c r="AG20" s="104">
        <v>3.2556017986479806</v>
      </c>
      <c r="AH20" s="104">
        <v>3.2574763742053707</v>
      </c>
      <c r="AI20" s="104">
        <v>3.255329901731002</v>
      </c>
      <c r="AJ20" s="104">
        <v>3.2583334373238926</v>
      </c>
      <c r="AK20" s="104">
        <v>3.258865584216585</v>
      </c>
      <c r="AL20" s="104">
        <v>3.2672318027907687</v>
      </c>
      <c r="AM20" s="104">
        <v>3.2681820685177652</v>
      </c>
      <c r="AN20" s="104">
        <v>3.2652597755670008</v>
      </c>
      <c r="AO20" s="104">
        <v>3.2639912129605082</v>
      </c>
      <c r="AP20" s="104">
        <v>3.2709605837585549</v>
      </c>
      <c r="AQ20" s="104">
        <v>3.2750515083305816</v>
      </c>
      <c r="AR20" s="104">
        <v>3.2829282975653058</v>
      </c>
      <c r="AS20" s="104">
        <v>3.2887711474872487</v>
      </c>
      <c r="AT20" s="104">
        <v>3.2978414655669379</v>
      </c>
      <c r="AU20" s="104">
        <v>3.2955095295174184</v>
      </c>
      <c r="AV20" s="104">
        <v>3.2932061075683601</v>
      </c>
      <c r="AW20" s="104">
        <v>3.2950341937302574</v>
      </c>
      <c r="AX20" s="104">
        <v>3.2928243976931006</v>
      </c>
      <c r="AY20" s="104">
        <v>3.2864752011687761</v>
      </c>
      <c r="AZ20" s="104">
        <v>3.2915520583736497</v>
      </c>
      <c r="BA20" s="104">
        <v>3.2878808777084494</v>
      </c>
      <c r="BB20" s="104">
        <v>3.287778265128102</v>
      </c>
      <c r="BC20" s="104">
        <v>3.2834835401119573</v>
      </c>
      <c r="BD20" s="104">
        <v>3.2801085526456988</v>
      </c>
      <c r="BE20" s="104">
        <v>3.2795834237524715</v>
      </c>
      <c r="BF20" s="104">
        <v>3.2761025802931418</v>
      </c>
      <c r="BG20" s="104">
        <v>3.2735645715715078</v>
      </c>
      <c r="BH20" s="104">
        <v>3.2767957020734375</v>
      </c>
      <c r="BI20" s="104">
        <v>3.2768184076255831</v>
      </c>
      <c r="BJ20" s="104">
        <v>3.2812416618838922</v>
      </c>
      <c r="BK20" s="104">
        <v>3.2835156223187059</v>
      </c>
      <c r="BL20" s="104">
        <v>3.2765537058128289</v>
      </c>
      <c r="BM20" s="104">
        <v>3.2733538774201758</v>
      </c>
      <c r="BN20" s="104">
        <v>3.2858376256264021</v>
      </c>
      <c r="BO20" s="104">
        <v>3.2763504335653986</v>
      </c>
      <c r="BP20" s="104">
        <v>3.2736878655039421</v>
      </c>
      <c r="BQ20" s="104">
        <v>3.2704125923157896</v>
      </c>
      <c r="BR20" s="104">
        <v>3.2719708289368592</v>
      </c>
      <c r="BS20" s="104">
        <v>3.2722917356559273</v>
      </c>
      <c r="BT20" s="104">
        <v>3.2699369836452981</v>
      </c>
      <c r="BU20" s="104">
        <v>3.2605742847952537</v>
      </c>
      <c r="BV20" s="104">
        <v>3.2543831765906015</v>
      </c>
      <c r="BW20" s="104">
        <v>3.2574081864606388</v>
      </c>
      <c r="BX20" s="104">
        <v>3.2588255844633696</v>
      </c>
      <c r="BY20" s="104">
        <v>3.2669720251952459</v>
      </c>
      <c r="BZ20" s="104">
        <v>3.2588115842890484</v>
      </c>
      <c r="CA20" s="104">
        <v>3.2626864026036664</v>
      </c>
      <c r="CB20" s="104">
        <v>3.2602992617122211</v>
      </c>
      <c r="CC20" s="104">
        <v>3.2549999999999999</v>
      </c>
      <c r="CD20" s="104">
        <v>3.2629999999999999</v>
      </c>
      <c r="CE20" s="104">
        <v>3.262</v>
      </c>
      <c r="CF20" s="104">
        <v>3.266</v>
      </c>
      <c r="CG20" s="104">
        <v>3.2700845919274899</v>
      </c>
      <c r="CH20" s="104">
        <v>3.2665552131456899</v>
      </c>
      <c r="CI20" s="104">
        <v>3.2678884211644199</v>
      </c>
      <c r="CJ20" s="104">
        <v>3.2743610364331301</v>
      </c>
      <c r="CK20" s="104">
        <v>3.2739553089081701</v>
      </c>
      <c r="CL20" s="104">
        <v>3.2727557424331399</v>
      </c>
      <c r="CM20" s="104">
        <v>3.2696410248521102</v>
      </c>
      <c r="CN20" s="104">
        <v>3.2726209290956367</v>
      </c>
      <c r="CO20" s="104">
        <v>3.26815943310815</v>
      </c>
      <c r="CP20" s="104">
        <v>3.26693340542574</v>
      </c>
      <c r="CQ20" s="104">
        <v>3.2607217833895099</v>
      </c>
      <c r="CR20" s="104">
        <v>3.26433212999537</v>
      </c>
      <c r="CS20" s="104">
        <v>3.2550625853945401</v>
      </c>
      <c r="CT20" s="104">
        <v>3.2534722275479999</v>
      </c>
      <c r="CU20" s="104">
        <v>3.25376894577035</v>
      </c>
      <c r="CV20" s="104">
        <v>3.25082670552327</v>
      </c>
      <c r="CW20" s="104">
        <v>3.2576292869721599</v>
      </c>
      <c r="CX20" s="104">
        <v>3.2630357530694201</v>
      </c>
      <c r="CY20" s="104">
        <v>3.2598417869491101</v>
      </c>
      <c r="CZ20" s="104">
        <v>3.2521619792532701</v>
      </c>
      <c r="DA20" s="104">
        <v>3.2564953633689999</v>
      </c>
      <c r="DB20" s="104">
        <v>3.2551329503502102</v>
      </c>
      <c r="DC20" s="104">
        <v>3.2531145565944102</v>
      </c>
      <c r="DD20" s="104">
        <v>3.25688345848803</v>
      </c>
      <c r="DE20" s="104">
        <v>3.2521393048820202</v>
      </c>
      <c r="DF20" s="104">
        <v>3.24639352700546</v>
      </c>
      <c r="DG20" s="104">
        <v>3.2448104772092701</v>
      </c>
      <c r="DH20" s="104">
        <v>3.2488242256714401</v>
      </c>
      <c r="DI20" s="104">
        <v>3.24788981062426</v>
      </c>
      <c r="DJ20" s="104">
        <v>3.2384303227772402</v>
      </c>
      <c r="DK20" s="104">
        <v>3.24876552629684</v>
      </c>
      <c r="DL20" s="104">
        <v>3.2401906329843499</v>
      </c>
      <c r="DM20" s="104">
        <v>3.2471548317032699</v>
      </c>
      <c r="DN20" s="104">
        <v>3.2379031829641902</v>
      </c>
      <c r="DO20" s="104">
        <v>3.2420678105012999</v>
      </c>
      <c r="DP20" s="104">
        <v>3.2451688111558301</v>
      </c>
      <c r="DQ20" s="104">
        <v>3.25336791218955</v>
      </c>
      <c r="DR20" s="104">
        <v>3.2589894540257198</v>
      </c>
      <c r="DS20" s="104">
        <v>3.26179211282694</v>
      </c>
      <c r="DT20" s="104">
        <v>3.26230561243699</v>
      </c>
      <c r="DU20" s="104">
        <v>3.2711022644936198</v>
      </c>
      <c r="DV20" s="104">
        <v>3.2749819610184598</v>
      </c>
      <c r="DW20" s="104">
        <v>3.2664022500380301</v>
      </c>
      <c r="DX20" s="104">
        <v>3.2687373836284799</v>
      </c>
      <c r="DY20" s="104">
        <v>3.2709696091019498</v>
      </c>
      <c r="DZ20" s="104">
        <v>3.27618586888455</v>
      </c>
      <c r="EA20" s="104">
        <v>3.2736008780952002</v>
      </c>
      <c r="EB20" s="104">
        <v>3.2843656162317401</v>
      </c>
      <c r="EC20" s="104">
        <v>3.2730514299868898</v>
      </c>
      <c r="ED20" s="104">
        <v>3.2776696487036898</v>
      </c>
      <c r="EE20" s="104">
        <v>3.26657549858492</v>
      </c>
      <c r="EF20" s="104">
        <v>3.2717054913011001</v>
      </c>
      <c r="EG20" s="104">
        <v>3.26170725963703</v>
      </c>
      <c r="EH20" s="104">
        <v>3.2759454687013601</v>
      </c>
      <c r="EI20" s="104">
        <v>3.2829013108601499</v>
      </c>
      <c r="EJ20" s="104">
        <v>3.2758942802824298</v>
      </c>
      <c r="EK20" s="104">
        <v>3.2797767781186602</v>
      </c>
      <c r="EL20" s="104">
        <v>3.28431481583686</v>
      </c>
      <c r="EM20" s="104">
        <v>3.2876590940285499</v>
      </c>
      <c r="EN20" s="104">
        <v>3.28845221278553</v>
      </c>
      <c r="EO20" s="104">
        <v>3.2902870441618002</v>
      </c>
      <c r="EP20" s="104">
        <v>3.2850466066330202</v>
      </c>
      <c r="EQ20" s="104">
        <v>3.2798047446858201</v>
      </c>
      <c r="ER20" s="104">
        <v>3.2859630364411698</v>
      </c>
      <c r="ES20" s="104">
        <v>3.2805303308059499</v>
      </c>
      <c r="ET20" s="104">
        <v>3.2838174698664502</v>
      </c>
      <c r="EU20" s="104">
        <v>3.2731301744384398</v>
      </c>
      <c r="EV20" s="104">
        <v>3.2615826182521799</v>
      </c>
      <c r="EW20" s="104">
        <v>3.2658579718664802</v>
      </c>
      <c r="EX20" s="104">
        <v>3.2586317332060699</v>
      </c>
      <c r="EY20" s="104">
        <v>3.26068866739497</v>
      </c>
      <c r="EZ20" s="104">
        <v>3.2535204220763698</v>
      </c>
      <c r="FA20" s="104">
        <v>3.25581344189382</v>
      </c>
      <c r="FB20" s="104">
        <v>3.2552414713170172</v>
      </c>
      <c r="FC20" s="104">
        <v>3.2466230628504618</v>
      </c>
      <c r="FD20" s="104">
        <v>3.2504112837653398</v>
      </c>
      <c r="FE20" s="104">
        <v>3.2585797123798499</v>
      </c>
      <c r="FF20" s="104">
        <v>3.25876368395617</v>
      </c>
      <c r="FG20" s="104">
        <v>3.2543962345918733</v>
      </c>
      <c r="FH20" s="104">
        <v>3.2650837189585138</v>
      </c>
      <c r="FI20" s="104">
        <v>3.2629578522205578</v>
      </c>
      <c r="FJ20" s="104">
        <v>3.2715568610757222</v>
      </c>
      <c r="FK20" s="104">
        <v>3.2711656154223125</v>
      </c>
      <c r="FL20" s="104">
        <v>3.2747894663158403</v>
      </c>
      <c r="FM20" s="104">
        <v>3.2782182424239696</v>
      </c>
      <c r="FN20" s="104">
        <v>3.2838928235660161</v>
      </c>
      <c r="FO20" s="104">
        <v>3.2859373645555094</v>
      </c>
      <c r="FP20" s="104">
        <v>3.2880394776415671</v>
      </c>
      <c r="FQ20" s="104">
        <v>3.2977787426125893</v>
      </c>
      <c r="FR20" s="104">
        <v>3.2942945904920031</v>
      </c>
      <c r="FS20" s="104">
        <v>3.2905717868470692</v>
      </c>
      <c r="FT20" s="104">
        <v>3.2932847929303231</v>
      </c>
      <c r="FU20" s="104">
        <v>3.2895821788506079</v>
      </c>
      <c r="FV20" s="104">
        <v>3.2999179955813358</v>
      </c>
      <c r="FW20" s="104">
        <v>3.3118065440140656</v>
      </c>
      <c r="FX20" s="104">
        <v>3.3069463268654409</v>
      </c>
      <c r="FY20" s="104">
        <v>3.3066128898216798</v>
      </c>
      <c r="FZ20" s="104">
        <v>3.3083856200544783</v>
      </c>
      <c r="GA20" s="104">
        <v>3.3046314712499094</v>
      </c>
      <c r="GB20" s="104">
        <v>3.3145369333062682</v>
      </c>
      <c r="GC20" s="104">
        <v>3.3233023202291427</v>
      </c>
      <c r="GD20" s="104">
        <v>3.3197480689544876</v>
      </c>
      <c r="GE20" s="104">
        <v>3.3246590889183611</v>
      </c>
      <c r="GF20" s="104">
        <v>3.3347776862485099</v>
      </c>
      <c r="GG20" s="104">
        <v>3.3278951865406246</v>
      </c>
      <c r="GH20" s="104">
        <v>3.3303240936003626</v>
      </c>
      <c r="GI20" s="104">
        <v>3.3337028758355043</v>
      </c>
      <c r="GJ20" s="104">
        <v>3.3456589238518184</v>
      </c>
      <c r="GK20" s="104">
        <v>3.3412339363350254</v>
      </c>
      <c r="GL20" s="104">
        <v>3.3404957716269248</v>
      </c>
      <c r="GM20" s="104">
        <v>3.347489734489721</v>
      </c>
      <c r="GN20" s="104">
        <v>3.3498939250716102</v>
      </c>
      <c r="GO20" s="104">
        <v>3.3460130340772052</v>
      </c>
      <c r="GP20" s="104">
        <v>3.3409265074683416</v>
      </c>
      <c r="GQ20" s="104">
        <v>3.344931838985012</v>
      </c>
      <c r="GR20" s="104">
        <v>3.3326260224340438</v>
      </c>
      <c r="GS20" s="104">
        <v>3.340332445704925</v>
      </c>
      <c r="GT20" s="104">
        <v>3.3386894381597294</v>
      </c>
      <c r="GU20" s="104">
        <v>3.3443437295061371</v>
      </c>
      <c r="GV20" s="104">
        <v>3.3404603675958948</v>
      </c>
      <c r="GW20" s="104">
        <v>3.3373295435020003</v>
      </c>
      <c r="GX20" s="104">
        <v>3.336668352364383</v>
      </c>
      <c r="GY20" s="104">
        <v>3.323319444262486</v>
      </c>
      <c r="GZ20" s="104">
        <v>3.3257382003353619</v>
      </c>
      <c r="HA20" s="104">
        <v>3.3292508127734699</v>
      </c>
      <c r="HB20" s="104">
        <v>3.3327391884796156</v>
      </c>
      <c r="HC20" s="104">
        <v>3.3355624183466439</v>
      </c>
      <c r="HD20" s="104">
        <v>3.3284786499231629</v>
      </c>
      <c r="HE20" s="104">
        <v>3.3291453781892488</v>
      </c>
      <c r="HF20" s="104">
        <v>3.3226563098206263</v>
      </c>
      <c r="HG20" s="104">
        <v>3.3162459630367436</v>
      </c>
      <c r="HH20" s="104">
        <v>3.3183826626855164</v>
      </c>
      <c r="HI20" s="104">
        <v>3.3235646022279695</v>
      </c>
      <c r="HJ20" s="104">
        <v>3.3123449545551309</v>
      </c>
      <c r="HK20" s="104">
        <v>3.3106484951892239</v>
      </c>
      <c r="HL20" s="104">
        <v>3.3235187784751927</v>
      </c>
      <c r="HM20" s="104">
        <v>3.3153892147562414</v>
      </c>
      <c r="HN20" s="104">
        <v>3.3190449802249438</v>
      </c>
      <c r="HO20" s="104">
        <v>3.3356338098379505</v>
      </c>
      <c r="HP20" s="104">
        <v>3.3276249924639734</v>
      </c>
      <c r="HQ20" s="104">
        <v>3.3359433992196461</v>
      </c>
      <c r="HR20" s="104">
        <v>3.3294921998790232</v>
      </c>
      <c r="HS20" s="104">
        <v>3.3433365822580865</v>
      </c>
      <c r="HT20" s="104">
        <v>3.3271047459479872</v>
      </c>
      <c r="HU20" s="104">
        <v>3.3402459147749592</v>
      </c>
      <c r="HV20" s="104">
        <v>3.3424108197495617</v>
      </c>
      <c r="HW20" s="104">
        <v>3.336756436268935</v>
      </c>
      <c r="HX20" s="104">
        <v>3.3428742599889212</v>
      </c>
      <c r="HY20" s="104">
        <v>3.3405454247724551</v>
      </c>
      <c r="HZ20" s="104">
        <v>3.3409702487327997</v>
      </c>
      <c r="IA20" s="104">
        <v>3.3455999564957084</v>
      </c>
      <c r="IB20" s="104">
        <v>3.3400955390271827</v>
      </c>
      <c r="IC20" s="104">
        <v>3.3361354543926267</v>
      </c>
      <c r="ID20" s="104">
        <v>3.3426420201832667</v>
      </c>
      <c r="IE20" s="104">
        <v>3.344566315763366</v>
      </c>
    </row>
    <row r="21" spans="2:239" s="74" customFormat="1" ht="15" customHeight="1">
      <c r="B21" s="96" t="s">
        <v>22</v>
      </c>
      <c r="C21" s="97" t="s">
        <v>23</v>
      </c>
      <c r="D21" s="93" t="s">
        <v>32</v>
      </c>
      <c r="E21" s="93" t="s">
        <v>32</v>
      </c>
      <c r="F21" s="93" t="s">
        <v>32</v>
      </c>
      <c r="G21" s="93" t="s">
        <v>32</v>
      </c>
      <c r="H21" s="93" t="s">
        <v>32</v>
      </c>
      <c r="I21" s="93" t="s">
        <v>32</v>
      </c>
      <c r="J21" s="93" t="s">
        <v>32</v>
      </c>
      <c r="K21" s="93" t="s">
        <v>32</v>
      </c>
      <c r="L21" s="93" t="s">
        <v>32</v>
      </c>
      <c r="M21" s="93" t="s">
        <v>32</v>
      </c>
      <c r="N21" s="93" t="s">
        <v>32</v>
      </c>
      <c r="O21" s="93" t="s">
        <v>32</v>
      </c>
      <c r="P21" s="93" t="s">
        <v>32</v>
      </c>
      <c r="Q21" s="93" t="s">
        <v>32</v>
      </c>
      <c r="R21" s="93" t="s">
        <v>32</v>
      </c>
      <c r="S21" s="93" t="s">
        <v>32</v>
      </c>
      <c r="T21" s="93" t="s">
        <v>32</v>
      </c>
      <c r="U21" s="93" t="s">
        <v>32</v>
      </c>
      <c r="V21" s="93" t="s">
        <v>32</v>
      </c>
      <c r="W21" s="93" t="s">
        <v>32</v>
      </c>
      <c r="X21" s="93" t="s">
        <v>32</v>
      </c>
      <c r="Y21" s="93" t="s">
        <v>32</v>
      </c>
      <c r="Z21" s="93" t="s">
        <v>32</v>
      </c>
      <c r="AA21" s="93" t="s">
        <v>32</v>
      </c>
      <c r="AB21" s="93" t="s">
        <v>32</v>
      </c>
      <c r="AC21" s="93" t="s">
        <v>32</v>
      </c>
      <c r="AD21" s="93" t="s">
        <v>32</v>
      </c>
      <c r="AE21" s="93" t="s">
        <v>32</v>
      </c>
      <c r="AF21" s="93" t="s">
        <v>32</v>
      </c>
      <c r="AG21" s="93" t="s">
        <v>32</v>
      </c>
      <c r="AH21" s="93" t="s">
        <v>32</v>
      </c>
      <c r="AI21" s="93" t="s">
        <v>32</v>
      </c>
      <c r="AJ21" s="93" t="s">
        <v>32</v>
      </c>
      <c r="AK21" s="93" t="s">
        <v>32</v>
      </c>
      <c r="AL21" s="93" t="s">
        <v>32</v>
      </c>
      <c r="AM21" s="93" t="s">
        <v>32</v>
      </c>
      <c r="AN21" s="93" t="s">
        <v>32</v>
      </c>
      <c r="AO21" s="93" t="s">
        <v>32</v>
      </c>
      <c r="AP21" s="93" t="s">
        <v>32</v>
      </c>
      <c r="AQ21" s="93" t="s">
        <v>32</v>
      </c>
      <c r="AR21" s="93" t="s">
        <v>32</v>
      </c>
      <c r="AS21" s="93" t="s">
        <v>32</v>
      </c>
      <c r="AT21" s="93" t="s">
        <v>32</v>
      </c>
      <c r="AU21" s="93" t="s">
        <v>32</v>
      </c>
      <c r="AV21" s="93">
        <v>44.225074087317516</v>
      </c>
      <c r="AW21" s="93">
        <v>52.588516363107743</v>
      </c>
      <c r="AX21" s="93">
        <v>62.692682251079113</v>
      </c>
      <c r="AY21" s="93">
        <v>70.380454068706854</v>
      </c>
      <c r="AZ21" s="93">
        <v>83.558885995025236</v>
      </c>
      <c r="BA21" s="93">
        <v>88.822699808584602</v>
      </c>
      <c r="BB21" s="93">
        <v>96.327486843219546</v>
      </c>
      <c r="BC21" s="93">
        <v>102.11879694894979</v>
      </c>
      <c r="BD21" s="93">
        <v>110.35017187601026</v>
      </c>
      <c r="BE21" s="93">
        <v>115.15868867312003</v>
      </c>
      <c r="BF21" s="93">
        <v>111.75827072914539</v>
      </c>
      <c r="BG21" s="93">
        <v>109.86249559523455</v>
      </c>
      <c r="BH21" s="93">
        <v>114.89841581721969</v>
      </c>
      <c r="BI21" s="93">
        <v>102.37788691444621</v>
      </c>
      <c r="BJ21" s="93">
        <v>109.10637000991866</v>
      </c>
      <c r="BK21" s="93">
        <v>108.6494114673977</v>
      </c>
      <c r="BL21" s="93">
        <v>105.3041890907966</v>
      </c>
      <c r="BM21" s="93">
        <v>110.52605579345905</v>
      </c>
      <c r="BN21" s="93">
        <v>96.655116632979869</v>
      </c>
      <c r="BO21" s="93">
        <v>99.836333805311995</v>
      </c>
      <c r="BP21" s="93">
        <v>103.03715151539819</v>
      </c>
      <c r="BQ21" s="93">
        <v>99.285272495771565</v>
      </c>
      <c r="BR21" s="93">
        <v>102.25336178776224</v>
      </c>
      <c r="BS21" s="93">
        <v>105.18599559031315</v>
      </c>
      <c r="BT21" s="93">
        <v>100.38001670737611</v>
      </c>
      <c r="BU21" s="93">
        <v>94.420092248967549</v>
      </c>
      <c r="BV21" s="93">
        <v>80.430954115102367</v>
      </c>
      <c r="BW21" s="93">
        <v>83.291625043628571</v>
      </c>
      <c r="BX21" s="93">
        <v>85.75195260430327</v>
      </c>
      <c r="BY21" s="93">
        <v>87.319346736397279</v>
      </c>
      <c r="BZ21" s="93">
        <v>86.255901529872546</v>
      </c>
      <c r="CA21" s="93">
        <v>83.049977317076667</v>
      </c>
      <c r="CB21" s="93">
        <v>88.418190849359775</v>
      </c>
      <c r="CC21" s="93">
        <v>82</v>
      </c>
      <c r="CD21" s="93">
        <v>84</v>
      </c>
      <c r="CE21" s="93">
        <v>80</v>
      </c>
      <c r="CF21" s="93">
        <v>89</v>
      </c>
      <c r="CG21" s="93">
        <v>80.415840771670702</v>
      </c>
      <c r="CH21" s="93">
        <v>79.151671882990698</v>
      </c>
      <c r="CI21" s="93">
        <v>78.094030094487394</v>
      </c>
      <c r="CJ21" s="93">
        <v>80.588627930610798</v>
      </c>
      <c r="CK21" s="93">
        <v>72.688719345653894</v>
      </c>
      <c r="CL21" s="93">
        <v>79.2702491692786</v>
      </c>
      <c r="CM21" s="93">
        <v>75.683452093651596</v>
      </c>
      <c r="CN21" s="93">
        <v>83.32424226672066</v>
      </c>
      <c r="CO21" s="93">
        <v>81.718917628517104</v>
      </c>
      <c r="CP21" s="93">
        <v>84.328135542615499</v>
      </c>
      <c r="CQ21" s="93">
        <v>82.753746996385999</v>
      </c>
      <c r="CR21" s="93">
        <v>80.987797932885101</v>
      </c>
      <c r="CS21" s="93">
        <v>78.868062275567894</v>
      </c>
      <c r="CT21" s="93">
        <v>80.396949095258805</v>
      </c>
      <c r="CU21" s="93">
        <v>68.1919424555159</v>
      </c>
      <c r="CV21" s="93">
        <v>75.828746190473396</v>
      </c>
      <c r="CW21" s="93">
        <v>75.442336286793093</v>
      </c>
      <c r="CX21" s="93">
        <v>77.487926126978493</v>
      </c>
      <c r="CY21" s="93">
        <v>69.208883133150294</v>
      </c>
      <c r="CZ21" s="93">
        <v>74.592509698019796</v>
      </c>
      <c r="DA21" s="93">
        <v>71.212158391868599</v>
      </c>
      <c r="DB21" s="93">
        <v>69.928914528810495</v>
      </c>
      <c r="DC21" s="93">
        <v>64.910146290963894</v>
      </c>
      <c r="DD21" s="93">
        <v>70.468786565786402</v>
      </c>
      <c r="DE21" s="93">
        <v>63.818128765491899</v>
      </c>
      <c r="DF21" s="93">
        <v>65.412680705693802</v>
      </c>
      <c r="DG21" s="93">
        <v>60.066521181476503</v>
      </c>
      <c r="DH21" s="93">
        <v>59.0766147694791</v>
      </c>
      <c r="DI21" s="93">
        <v>59.874534425961897</v>
      </c>
      <c r="DJ21" s="93">
        <v>59.515122029953297</v>
      </c>
      <c r="DK21" s="93">
        <v>57.3572108518023</v>
      </c>
      <c r="DL21" s="93">
        <v>55.798439143095301</v>
      </c>
      <c r="DM21" s="93">
        <v>53.779077831121299</v>
      </c>
      <c r="DN21" s="93">
        <v>51.564428558285599</v>
      </c>
      <c r="DO21" s="93">
        <v>47.3749998559516</v>
      </c>
      <c r="DP21" s="93">
        <v>53.2828792344352</v>
      </c>
      <c r="DQ21" s="93">
        <v>50.358268119662903</v>
      </c>
      <c r="DR21" s="93">
        <v>53.216750211373999</v>
      </c>
      <c r="DS21" s="93">
        <v>52.996082342310302</v>
      </c>
      <c r="DT21" s="93">
        <v>55.695199612741902</v>
      </c>
      <c r="DU21" s="93">
        <v>56.4946918631668</v>
      </c>
      <c r="DV21" s="93">
        <v>55.721989581917001</v>
      </c>
      <c r="DW21" s="93">
        <v>58.352944281658097</v>
      </c>
      <c r="DX21" s="93">
        <v>58.9714109851285</v>
      </c>
      <c r="DY21" s="93">
        <v>58.486901369011399</v>
      </c>
      <c r="DZ21" s="93">
        <v>57.595486186390303</v>
      </c>
      <c r="EA21" s="93">
        <v>52.562986843836804</v>
      </c>
      <c r="EB21" s="93">
        <v>58.186107528965401</v>
      </c>
      <c r="EC21" s="93">
        <v>52.575237429998097</v>
      </c>
      <c r="ED21" s="93">
        <v>55.755833053714703</v>
      </c>
      <c r="EE21" s="93">
        <v>55.583087314598799</v>
      </c>
      <c r="EF21" s="93">
        <v>59.979299835289801</v>
      </c>
      <c r="EG21" s="93">
        <v>58.685180556716503</v>
      </c>
      <c r="EH21" s="93">
        <v>68.485613650846801</v>
      </c>
      <c r="EI21" s="93">
        <v>61.186031949203802</v>
      </c>
      <c r="EJ21" s="93">
        <v>60.344148122593701</v>
      </c>
      <c r="EK21" s="93">
        <v>59.051649903849999</v>
      </c>
      <c r="EL21" s="93">
        <v>55.902350204088997</v>
      </c>
      <c r="EM21" s="93">
        <v>57.8487879839915</v>
      </c>
      <c r="EN21" s="93">
        <v>63.607663717610002</v>
      </c>
      <c r="EO21" s="93">
        <v>59.199055064909501</v>
      </c>
      <c r="EP21" s="93">
        <v>56.871228407033897</v>
      </c>
      <c r="EQ21" s="93">
        <v>62.057750082643999</v>
      </c>
      <c r="ER21" s="93">
        <v>60.593962737782199</v>
      </c>
      <c r="ES21" s="93">
        <v>59.830093445832098</v>
      </c>
      <c r="ET21" s="93">
        <v>63.813837750022302</v>
      </c>
      <c r="EU21" s="93">
        <v>59.882616129100903</v>
      </c>
      <c r="EV21" s="93">
        <v>60.782692609176401</v>
      </c>
      <c r="EW21" s="93">
        <v>57.864209242314203</v>
      </c>
      <c r="EX21" s="93">
        <v>56.3012655111554</v>
      </c>
      <c r="EY21" s="93">
        <v>59.9889709579097</v>
      </c>
      <c r="EZ21" s="93">
        <v>61.4265266714497</v>
      </c>
      <c r="FA21" s="93">
        <v>49.884960342920898</v>
      </c>
      <c r="FB21" s="93">
        <v>54.869902267690392</v>
      </c>
      <c r="FC21" s="93">
        <v>46.624238685020757</v>
      </c>
      <c r="FD21" s="93">
        <v>55.194969523205501</v>
      </c>
      <c r="FE21" s="93">
        <v>64.476225873238107</v>
      </c>
      <c r="FF21" s="93">
        <v>67.211609934258703</v>
      </c>
      <c r="FG21" s="93">
        <v>55.473769701087697</v>
      </c>
      <c r="FH21" s="93">
        <v>59.938244990894567</v>
      </c>
      <c r="FI21" s="93">
        <v>55.983761715521595</v>
      </c>
      <c r="FJ21" s="93">
        <v>54.972908178255395</v>
      </c>
      <c r="FK21" s="93">
        <v>62.450987967178264</v>
      </c>
      <c r="FL21" s="93">
        <v>71.390715058285153</v>
      </c>
      <c r="FM21" s="93">
        <v>67.454359107647051</v>
      </c>
      <c r="FN21" s="93">
        <v>71.057288734541146</v>
      </c>
      <c r="FO21" s="93">
        <v>68.426159939463915</v>
      </c>
      <c r="FP21" s="93">
        <v>66.563333371891233</v>
      </c>
      <c r="FQ21" s="93">
        <v>70.109904387081173</v>
      </c>
      <c r="FR21" s="93">
        <v>67.841271054798455</v>
      </c>
      <c r="FS21" s="93">
        <v>64.694798719954036</v>
      </c>
      <c r="FT21" s="93">
        <v>69.189898913104457</v>
      </c>
      <c r="FU21" s="93">
        <v>61.040308506266435</v>
      </c>
      <c r="FV21" s="93">
        <v>64.525700738610993</v>
      </c>
      <c r="FW21" s="93">
        <v>63.776606594778343</v>
      </c>
      <c r="FX21" s="93">
        <v>61.015358393888953</v>
      </c>
      <c r="FY21" s="93">
        <v>59.081763387731158</v>
      </c>
      <c r="FZ21" s="93">
        <v>59.228754503537289</v>
      </c>
      <c r="GA21" s="93">
        <v>60.723161345730063</v>
      </c>
      <c r="GB21" s="93">
        <v>64.281493144316102</v>
      </c>
      <c r="GC21" s="93">
        <v>69.210762987621564</v>
      </c>
      <c r="GD21" s="93">
        <v>68.0765069911875</v>
      </c>
      <c r="GE21" s="93">
        <v>67.657587120638766</v>
      </c>
      <c r="GF21" s="93">
        <v>67.897705532363602</v>
      </c>
      <c r="GG21" s="93">
        <v>64.233243455499675</v>
      </c>
      <c r="GH21" s="93">
        <v>67.117530023523926</v>
      </c>
      <c r="GI21" s="93">
        <v>66.643101497890882</v>
      </c>
      <c r="GJ21" s="93">
        <v>68.727268167852031</v>
      </c>
      <c r="GK21" s="93">
        <v>64.779710993850202</v>
      </c>
      <c r="GL21" s="93">
        <v>68.148074499057557</v>
      </c>
      <c r="GM21" s="93">
        <v>69.593306438316091</v>
      </c>
      <c r="GN21" s="93">
        <v>72.590520633316004</v>
      </c>
      <c r="GO21" s="93">
        <v>67.513729174663808</v>
      </c>
      <c r="GP21" s="93">
        <v>70.151607446698534</v>
      </c>
      <c r="GQ21" s="93">
        <v>76.469935664174798</v>
      </c>
      <c r="GR21" s="93">
        <v>81.851584996442554</v>
      </c>
      <c r="GS21" s="93">
        <v>87.928530233973348</v>
      </c>
      <c r="GT21" s="93">
        <v>89.199177394631334</v>
      </c>
      <c r="GU21" s="93">
        <v>92.566196736535403</v>
      </c>
      <c r="GV21" s="93">
        <v>95.675450599734305</v>
      </c>
      <c r="GW21" s="93">
        <v>109.03249390051508</v>
      </c>
      <c r="GX21" s="93">
        <v>113.62957487270289</v>
      </c>
      <c r="GY21" s="93">
        <v>121.67585427357699</v>
      </c>
      <c r="GZ21" s="93">
        <v>125.52743708481364</v>
      </c>
      <c r="HA21" s="93">
        <v>128.42151952003476</v>
      </c>
      <c r="HB21" s="93">
        <v>128.8335240257797</v>
      </c>
      <c r="HC21" s="93">
        <v>126.34989386948121</v>
      </c>
      <c r="HD21" s="93">
        <v>130.8440489103846</v>
      </c>
      <c r="HE21" s="93">
        <v>110.31632225174334</v>
      </c>
      <c r="HF21" s="93">
        <v>123.45437020523782</v>
      </c>
      <c r="HG21" s="93">
        <v>110.70576705650826</v>
      </c>
      <c r="HH21" s="93">
        <v>118.08434867020325</v>
      </c>
      <c r="HI21" s="93">
        <v>118.66123514773713</v>
      </c>
      <c r="HJ21" s="93">
        <v>122.98382181633649</v>
      </c>
      <c r="HK21" s="93">
        <v>113.22231232670123</v>
      </c>
      <c r="HL21" s="93">
        <v>118.30515623781716</v>
      </c>
      <c r="HM21" s="93">
        <v>113.90557199235718</v>
      </c>
      <c r="HN21" s="93">
        <v>118.62454695614224</v>
      </c>
      <c r="HO21" s="93">
        <v>126.41018071847313</v>
      </c>
      <c r="HP21" s="93">
        <v>110.35479435212463</v>
      </c>
      <c r="HQ21" s="93">
        <v>110.05203857578601</v>
      </c>
      <c r="HR21" s="93">
        <v>103.55169454293234</v>
      </c>
      <c r="HS21" s="93">
        <v>109.43393979644334</v>
      </c>
      <c r="HT21" s="93">
        <v>127.1790889716726</v>
      </c>
      <c r="HU21" s="93">
        <v>115.58414115194029</v>
      </c>
      <c r="HV21" s="93">
        <v>113.0471000973928</v>
      </c>
      <c r="HW21" s="93">
        <v>122.60355857556571</v>
      </c>
      <c r="HX21" s="93">
        <v>112.6156899221146</v>
      </c>
      <c r="HY21" s="93">
        <v>116.55223761072986</v>
      </c>
      <c r="HZ21" s="93">
        <v>113.0889870167195</v>
      </c>
      <c r="IA21" s="93">
        <v>108.79603830819234</v>
      </c>
      <c r="IB21" s="93">
        <v>104.79404853094657</v>
      </c>
      <c r="IC21" s="93">
        <v>106.3427958723222</v>
      </c>
      <c r="ID21" s="93">
        <v>106.06994111502063</v>
      </c>
      <c r="IE21" s="93">
        <v>105.44318767146525</v>
      </c>
    </row>
    <row r="22" spans="2:239" s="74" customFormat="1" ht="15" customHeight="1">
      <c r="B22" s="99" t="s">
        <v>108</v>
      </c>
      <c r="C22" s="100" t="s">
        <v>105</v>
      </c>
      <c r="D22" s="90" t="s">
        <v>32</v>
      </c>
      <c r="E22" s="90" t="s">
        <v>32</v>
      </c>
      <c r="F22" s="90" t="s">
        <v>32</v>
      </c>
      <c r="G22" s="90" t="s">
        <v>32</v>
      </c>
      <c r="H22" s="90" t="s">
        <v>32</v>
      </c>
      <c r="I22" s="90" t="s">
        <v>32</v>
      </c>
      <c r="J22" s="90" t="s">
        <v>32</v>
      </c>
      <c r="K22" s="90" t="s">
        <v>32</v>
      </c>
      <c r="L22" s="90" t="s">
        <v>32</v>
      </c>
      <c r="M22" s="90" t="s">
        <v>32</v>
      </c>
      <c r="N22" s="90" t="s">
        <v>32</v>
      </c>
      <c r="O22" s="90" t="s">
        <v>32</v>
      </c>
      <c r="P22" s="90" t="s">
        <v>32</v>
      </c>
      <c r="Q22" s="90" t="s">
        <v>32</v>
      </c>
      <c r="R22" s="90" t="s">
        <v>32</v>
      </c>
      <c r="S22" s="90" t="s">
        <v>32</v>
      </c>
      <c r="T22" s="90" t="s">
        <v>32</v>
      </c>
      <c r="U22" s="90" t="s">
        <v>32</v>
      </c>
      <c r="V22" s="90" t="s">
        <v>32</v>
      </c>
      <c r="W22" s="90" t="s">
        <v>32</v>
      </c>
      <c r="X22" s="90" t="s">
        <v>32</v>
      </c>
      <c r="Y22" s="90" t="s">
        <v>32</v>
      </c>
      <c r="Z22" s="90" t="s">
        <v>32</v>
      </c>
      <c r="AA22" s="90" t="s">
        <v>32</v>
      </c>
      <c r="AB22" s="90" t="s">
        <v>32</v>
      </c>
      <c r="AC22" s="90" t="s">
        <v>32</v>
      </c>
      <c r="AD22" s="90" t="s">
        <v>32</v>
      </c>
      <c r="AE22" s="90" t="s">
        <v>32</v>
      </c>
      <c r="AF22" s="90" t="s">
        <v>32</v>
      </c>
      <c r="AG22" s="90" t="s">
        <v>32</v>
      </c>
      <c r="AH22" s="90" t="s">
        <v>32</v>
      </c>
      <c r="AI22" s="90" t="s">
        <v>32</v>
      </c>
      <c r="AJ22" s="90" t="s">
        <v>32</v>
      </c>
      <c r="AK22" s="90" t="s">
        <v>32</v>
      </c>
      <c r="AL22" s="90" t="s">
        <v>32</v>
      </c>
      <c r="AM22" s="90" t="s">
        <v>32</v>
      </c>
      <c r="AN22" s="90" t="s">
        <v>32</v>
      </c>
      <c r="AO22" s="90" t="s">
        <v>32</v>
      </c>
      <c r="AP22" s="90" t="s">
        <v>32</v>
      </c>
      <c r="AQ22" s="90" t="s">
        <v>32</v>
      </c>
      <c r="AR22" s="90" t="s">
        <v>32</v>
      </c>
      <c r="AS22" s="90" t="s">
        <v>32</v>
      </c>
      <c r="AT22" s="90" t="s">
        <v>32</v>
      </c>
      <c r="AU22" s="90" t="s">
        <v>32</v>
      </c>
      <c r="AV22" s="90">
        <v>189.25616200020823</v>
      </c>
      <c r="AW22" s="90">
        <v>193.46514947385441</v>
      </c>
      <c r="AX22" s="90">
        <v>190.44760578346956</v>
      </c>
      <c r="AY22" s="90">
        <v>190.44566237244001</v>
      </c>
      <c r="AZ22" s="90">
        <v>194.56297480129834</v>
      </c>
      <c r="BA22" s="90">
        <v>193.18015281208173</v>
      </c>
      <c r="BB22" s="90">
        <v>193.92321918115621</v>
      </c>
      <c r="BC22" s="90">
        <v>193.06181503749229</v>
      </c>
      <c r="BD22" s="90">
        <v>195.47640818990652</v>
      </c>
      <c r="BE22" s="90">
        <v>195.76156695780037</v>
      </c>
      <c r="BF22" s="90">
        <v>200.07223690559434</v>
      </c>
      <c r="BG22" s="90">
        <v>196.96244143972262</v>
      </c>
      <c r="BH22" s="90">
        <v>196.78122727366843</v>
      </c>
      <c r="BI22" s="90">
        <v>200.35980429839827</v>
      </c>
      <c r="BJ22" s="90">
        <v>198.192430751898</v>
      </c>
      <c r="BK22" s="90">
        <v>197.9299929626151</v>
      </c>
      <c r="BL22" s="90">
        <v>196.35978597703959</v>
      </c>
      <c r="BM22" s="90">
        <v>196.57529006497728</v>
      </c>
      <c r="BN22" s="90">
        <v>201.14218717525208</v>
      </c>
      <c r="BO22" s="90">
        <v>202.12561993286096</v>
      </c>
      <c r="BP22" s="90">
        <v>200.21285391936865</v>
      </c>
      <c r="BQ22" s="90">
        <v>197.48589532481915</v>
      </c>
      <c r="BR22" s="90">
        <v>202.62032273724591</v>
      </c>
      <c r="BS22" s="90">
        <v>198.22699768441709</v>
      </c>
      <c r="BT22" s="90">
        <v>198.56864947872117</v>
      </c>
      <c r="BU22" s="90">
        <v>199.19859780284145</v>
      </c>
      <c r="BV22" s="90">
        <v>199.22570065108184</v>
      </c>
      <c r="BW22" s="90">
        <v>200.89400432894055</v>
      </c>
      <c r="BX22" s="90">
        <v>199.65949649255739</v>
      </c>
      <c r="BY22" s="90">
        <v>196.63709115211694</v>
      </c>
      <c r="BZ22" s="90">
        <v>197.18673547168692</v>
      </c>
      <c r="CA22" s="90">
        <v>194.96066676420472</v>
      </c>
      <c r="CB22" s="90">
        <v>196.24122184573901</v>
      </c>
      <c r="CC22" s="90">
        <v>192</v>
      </c>
      <c r="CD22" s="90">
        <v>195</v>
      </c>
      <c r="CE22" s="90">
        <v>191</v>
      </c>
      <c r="CF22" s="90">
        <v>190</v>
      </c>
      <c r="CG22" s="90">
        <v>191.38131788065101</v>
      </c>
      <c r="CH22" s="90">
        <v>190.487864759281</v>
      </c>
      <c r="CI22" s="90">
        <v>191.04885358141701</v>
      </c>
      <c r="CJ22" s="90">
        <v>193.81354387261399</v>
      </c>
      <c r="CK22" s="90">
        <v>190.074337254265</v>
      </c>
      <c r="CL22" s="90">
        <v>193.99586586649599</v>
      </c>
      <c r="CM22" s="90">
        <v>192.87564144029699</v>
      </c>
      <c r="CN22" s="90">
        <v>194.11628407230893</v>
      </c>
      <c r="CO22" s="90">
        <v>191.77706982432301</v>
      </c>
      <c r="CP22" s="90">
        <v>193.00997629315799</v>
      </c>
      <c r="CQ22" s="90">
        <v>195.10993260421199</v>
      </c>
      <c r="CR22" s="90">
        <v>194.72408080205199</v>
      </c>
      <c r="CS22" s="90">
        <v>192.82626843614599</v>
      </c>
      <c r="CT22" s="90">
        <v>192.14173295926699</v>
      </c>
      <c r="CU22" s="90">
        <v>191.40809557556801</v>
      </c>
      <c r="CV22" s="90">
        <v>190.722785372332</v>
      </c>
      <c r="CW22" s="90">
        <v>190.191421521938</v>
      </c>
      <c r="CX22" s="90">
        <v>185.91914751152601</v>
      </c>
      <c r="CY22" s="90">
        <v>186.70073651753401</v>
      </c>
      <c r="CZ22" s="90">
        <v>186.999359115884</v>
      </c>
      <c r="DA22" s="90">
        <v>186.323675468776</v>
      </c>
      <c r="DB22" s="90">
        <v>187.726002981573</v>
      </c>
      <c r="DC22" s="90">
        <v>185.28535179099501</v>
      </c>
      <c r="DD22" s="90">
        <v>184.61810777355601</v>
      </c>
      <c r="DE22" s="90">
        <v>184.09044611331001</v>
      </c>
      <c r="DF22" s="90">
        <v>184.620028267756</v>
      </c>
      <c r="DG22" s="90">
        <v>184.05922778029</v>
      </c>
      <c r="DH22" s="90">
        <v>181.341029798395</v>
      </c>
      <c r="DI22" s="90">
        <v>183.23622320606501</v>
      </c>
      <c r="DJ22" s="90">
        <v>179.001618030087</v>
      </c>
      <c r="DK22" s="90">
        <v>177.65133468494699</v>
      </c>
      <c r="DL22" s="90">
        <v>177.25984139589801</v>
      </c>
      <c r="DM22" s="90">
        <v>173.59665428860501</v>
      </c>
      <c r="DN22" s="90">
        <v>171.19698277499299</v>
      </c>
      <c r="DO22" s="90">
        <v>170.68583807486601</v>
      </c>
      <c r="DP22" s="90">
        <v>169.059146810345</v>
      </c>
      <c r="DQ22" s="90">
        <v>170.159830928091</v>
      </c>
      <c r="DR22" s="90">
        <v>170.59175865938599</v>
      </c>
      <c r="DS22" s="90">
        <v>170.18838005165699</v>
      </c>
      <c r="DT22" s="90">
        <v>170.30858445037501</v>
      </c>
      <c r="DU22" s="90">
        <v>168.71587238334499</v>
      </c>
      <c r="DV22" s="90">
        <v>168.61961878527299</v>
      </c>
      <c r="DW22" s="90">
        <v>168.98996197260601</v>
      </c>
      <c r="DX22" s="90">
        <v>167.98254902221501</v>
      </c>
      <c r="DY22" s="90">
        <v>170.932608467786</v>
      </c>
      <c r="DZ22" s="90">
        <v>170.19788487204099</v>
      </c>
      <c r="EA22" s="90">
        <v>169.99529838816301</v>
      </c>
      <c r="EB22" s="90">
        <v>166.556953731363</v>
      </c>
      <c r="EC22" s="90">
        <v>166.29914571637201</v>
      </c>
      <c r="ED22" s="90">
        <v>165.283129447378</v>
      </c>
      <c r="EE22" s="90">
        <v>165.55570847125799</v>
      </c>
      <c r="EF22" s="90">
        <v>164.788081846426</v>
      </c>
      <c r="EG22" s="90">
        <v>167.64421602896601</v>
      </c>
      <c r="EH22" s="90">
        <v>163.24009986728001</v>
      </c>
      <c r="EI22" s="90">
        <v>164.09406095132201</v>
      </c>
      <c r="EJ22" s="90">
        <v>162.87092920534201</v>
      </c>
      <c r="EK22" s="90">
        <v>162.95299019746301</v>
      </c>
      <c r="EL22" s="90">
        <v>162.00172439363601</v>
      </c>
      <c r="EM22" s="90">
        <v>161.673358507605</v>
      </c>
      <c r="EN22" s="90">
        <v>161.13349230543301</v>
      </c>
      <c r="EO22" s="90">
        <v>161.906058072023</v>
      </c>
      <c r="EP22" s="90">
        <v>164.471044429735</v>
      </c>
      <c r="EQ22" s="90">
        <v>161.042698415384</v>
      </c>
      <c r="ER22" s="90">
        <v>162.732355493743</v>
      </c>
      <c r="ES22" s="90">
        <v>162.819797739715</v>
      </c>
      <c r="ET22" s="90">
        <v>159.782495976447</v>
      </c>
      <c r="EU22" s="90">
        <v>161.77681426920401</v>
      </c>
      <c r="EV22" s="90">
        <v>165.052909101355</v>
      </c>
      <c r="EW22" s="90">
        <v>167.47603538787001</v>
      </c>
      <c r="EX22" s="90">
        <v>167.15999908252499</v>
      </c>
      <c r="EY22" s="90">
        <v>165.946679156508</v>
      </c>
      <c r="EZ22" s="90">
        <v>164.41754126483599</v>
      </c>
      <c r="FA22" s="90">
        <v>164.627343939789</v>
      </c>
      <c r="FB22" s="90">
        <v>164.48818176803709</v>
      </c>
      <c r="FC22" s="90">
        <v>165.33351403133037</v>
      </c>
      <c r="FD22" s="90">
        <v>164.32892142615</v>
      </c>
      <c r="FE22" s="90">
        <v>165.955872643465</v>
      </c>
      <c r="FF22" s="90">
        <v>161.42110498612598</v>
      </c>
      <c r="FG22" s="90">
        <v>163.18793630543723</v>
      </c>
      <c r="FH22" s="90">
        <v>160.27186993571596</v>
      </c>
      <c r="FI22" s="90">
        <v>163.82225501626473</v>
      </c>
      <c r="FJ22" s="90">
        <v>165.67855411274346</v>
      </c>
      <c r="FK22" s="90">
        <v>163.15261446871909</v>
      </c>
      <c r="FL22" s="90">
        <v>163.78665562315891</v>
      </c>
      <c r="FM22" s="90">
        <v>165.0698227089573</v>
      </c>
      <c r="FN22" s="90">
        <v>162.82106669413503</v>
      </c>
      <c r="FO22" s="90">
        <v>163.89418804787732</v>
      </c>
      <c r="FP22" s="90">
        <v>162.89517336073695</v>
      </c>
      <c r="FQ22" s="90">
        <v>164.8217248966954</v>
      </c>
      <c r="FR22" s="90">
        <v>164.49624731950709</v>
      </c>
      <c r="FS22" s="90">
        <v>164.25774019388084</v>
      </c>
      <c r="FT22" s="90">
        <v>162.1759188133376</v>
      </c>
      <c r="FU22" s="90">
        <v>164.51408328912473</v>
      </c>
      <c r="FV22" s="90">
        <v>166.76561419068173</v>
      </c>
      <c r="FW22" s="90">
        <v>165.47961087662887</v>
      </c>
      <c r="FX22" s="90">
        <v>165.0684894194822</v>
      </c>
      <c r="FY22" s="90">
        <v>165.02028936670939</v>
      </c>
      <c r="FZ22" s="90">
        <v>164.11868776407246</v>
      </c>
      <c r="GA22" s="90">
        <v>164.23260118552733</v>
      </c>
      <c r="GB22" s="90">
        <v>168.69839550783723</v>
      </c>
      <c r="GC22" s="90">
        <v>166.92558239990601</v>
      </c>
      <c r="GD22" s="90">
        <v>170.20539245980078</v>
      </c>
      <c r="GE22" s="90">
        <v>170.92835723965914</v>
      </c>
      <c r="GF22" s="90">
        <v>170.815498325009</v>
      </c>
      <c r="GG22" s="90">
        <v>168.79261757905417</v>
      </c>
      <c r="GH22" s="90">
        <v>167.28603208490975</v>
      </c>
      <c r="GI22" s="90">
        <v>168.43940754820198</v>
      </c>
      <c r="GJ22" s="90">
        <v>164.23423186239398</v>
      </c>
      <c r="GK22" s="90">
        <v>167.6457258664874</v>
      </c>
      <c r="GL22" s="90">
        <v>173.95554193917548</v>
      </c>
      <c r="GM22" s="90">
        <v>171.28856611276734</v>
      </c>
      <c r="GN22" s="90">
        <v>168.91099770927201</v>
      </c>
      <c r="GO22" s="90">
        <v>172.92619914864622</v>
      </c>
      <c r="GP22" s="90">
        <v>173.20236272461537</v>
      </c>
      <c r="GQ22" s="90">
        <v>170.64555555209887</v>
      </c>
      <c r="GR22" s="90">
        <v>170.02612312795637</v>
      </c>
      <c r="GS22" s="90">
        <v>169.33682190171419</v>
      </c>
      <c r="GT22" s="90">
        <v>173.13615744749305</v>
      </c>
      <c r="GU22" s="90">
        <v>171.95492764466135</v>
      </c>
      <c r="GV22" s="90">
        <v>174.66910052428184</v>
      </c>
      <c r="GW22" s="90">
        <v>171.83417837536103</v>
      </c>
      <c r="GX22" s="90">
        <v>174.96618721302289</v>
      </c>
      <c r="GY22" s="90">
        <v>174.06899172818908</v>
      </c>
      <c r="GZ22" s="90">
        <v>169.45077137828321</v>
      </c>
      <c r="HA22" s="90">
        <v>170.60817879550075</v>
      </c>
      <c r="HB22" s="90">
        <v>168.71151296924418</v>
      </c>
      <c r="HC22" s="90">
        <v>169.03639309016503</v>
      </c>
      <c r="HD22" s="90">
        <v>167.89646075049765</v>
      </c>
      <c r="HE22" s="90">
        <v>172.25277249378914</v>
      </c>
      <c r="HF22" s="90">
        <v>173.08879462474636</v>
      </c>
      <c r="HG22" s="90">
        <v>170.54619302567812</v>
      </c>
      <c r="HH22" s="90">
        <v>167.07819934178062</v>
      </c>
      <c r="HI22" s="90">
        <v>169.3916547583564</v>
      </c>
      <c r="HJ22" s="90">
        <v>168.08424955145804</v>
      </c>
      <c r="HK22" s="90">
        <v>166.65874538539018</v>
      </c>
      <c r="HL22" s="90">
        <v>163.55991057682408</v>
      </c>
      <c r="HM22" s="90">
        <v>164.50954959307148</v>
      </c>
      <c r="HN22" s="90">
        <v>165.71083646543579</v>
      </c>
      <c r="HO22" s="90">
        <v>164.60152717467494</v>
      </c>
      <c r="HP22" s="90">
        <v>168.11594068004862</v>
      </c>
      <c r="HQ22" s="90">
        <v>165.75470596893709</v>
      </c>
      <c r="HR22" s="90">
        <v>162.26292601990266</v>
      </c>
      <c r="HS22" s="90">
        <v>163.49976995954401</v>
      </c>
      <c r="HT22" s="90">
        <v>161.89562596071093</v>
      </c>
      <c r="HU22" s="90">
        <v>162.53407992628496</v>
      </c>
      <c r="HV22" s="90">
        <v>157.22688566754917</v>
      </c>
      <c r="HW22" s="90">
        <v>160.5036369134493</v>
      </c>
      <c r="HX22" s="90">
        <v>158.54308966198528</v>
      </c>
      <c r="HY22" s="90">
        <v>158.33245060566492</v>
      </c>
      <c r="HZ22" s="90">
        <v>162.53567516426898</v>
      </c>
      <c r="IA22" s="90">
        <v>164.93026607853096</v>
      </c>
      <c r="IB22" s="90">
        <v>162.79299705155992</v>
      </c>
      <c r="IC22" s="90">
        <v>163.77559238927063</v>
      </c>
      <c r="ID22" s="90">
        <v>159.42928680861334</v>
      </c>
      <c r="IE22" s="90">
        <v>165.7820906617014</v>
      </c>
    </row>
    <row r="23" spans="2:239" s="74" customFormat="1" ht="15" customHeight="1">
      <c r="B23" s="96" t="s">
        <v>113</v>
      </c>
      <c r="C23" s="97" t="s">
        <v>105</v>
      </c>
      <c r="D23" s="93" t="s">
        <v>32</v>
      </c>
      <c r="E23" s="93" t="s">
        <v>32</v>
      </c>
      <c r="F23" s="93" t="s">
        <v>32</v>
      </c>
      <c r="G23" s="93" t="s">
        <v>32</v>
      </c>
      <c r="H23" s="93" t="s">
        <v>32</v>
      </c>
      <c r="I23" s="93" t="s">
        <v>32</v>
      </c>
      <c r="J23" s="93" t="s">
        <v>32</v>
      </c>
      <c r="K23" s="93" t="s">
        <v>32</v>
      </c>
      <c r="L23" s="93" t="s">
        <v>32</v>
      </c>
      <c r="M23" s="93" t="s">
        <v>32</v>
      </c>
      <c r="N23" s="93" t="s">
        <v>32</v>
      </c>
      <c r="O23" s="93" t="s">
        <v>32</v>
      </c>
      <c r="P23" s="93" t="s">
        <v>32</v>
      </c>
      <c r="Q23" s="93" t="s">
        <v>32</v>
      </c>
      <c r="R23" s="93" t="s">
        <v>32</v>
      </c>
      <c r="S23" s="93" t="s">
        <v>32</v>
      </c>
      <c r="T23" s="93" t="s">
        <v>32</v>
      </c>
      <c r="U23" s="93" t="s">
        <v>32</v>
      </c>
      <c r="V23" s="93" t="s">
        <v>32</v>
      </c>
      <c r="W23" s="93" t="s">
        <v>32</v>
      </c>
      <c r="X23" s="93" t="s">
        <v>32</v>
      </c>
      <c r="Y23" s="93" t="s">
        <v>32</v>
      </c>
      <c r="Z23" s="93" t="s">
        <v>32</v>
      </c>
      <c r="AA23" s="93" t="s">
        <v>32</v>
      </c>
      <c r="AB23" s="93" t="s">
        <v>32</v>
      </c>
      <c r="AC23" s="93" t="s">
        <v>32</v>
      </c>
      <c r="AD23" s="93" t="s">
        <v>32</v>
      </c>
      <c r="AE23" s="93" t="s">
        <v>32</v>
      </c>
      <c r="AF23" s="93" t="s">
        <v>32</v>
      </c>
      <c r="AG23" s="93" t="s">
        <v>32</v>
      </c>
      <c r="AH23" s="93" t="s">
        <v>32</v>
      </c>
      <c r="AI23" s="93" t="s">
        <v>32</v>
      </c>
      <c r="AJ23" s="93" t="s">
        <v>32</v>
      </c>
      <c r="AK23" s="93" t="s">
        <v>32</v>
      </c>
      <c r="AL23" s="93" t="s">
        <v>32</v>
      </c>
      <c r="AM23" s="93" t="s">
        <v>32</v>
      </c>
      <c r="AN23" s="93" t="s">
        <v>32</v>
      </c>
      <c r="AO23" s="93" t="s">
        <v>32</v>
      </c>
      <c r="AP23" s="93" t="s">
        <v>32</v>
      </c>
      <c r="AQ23" s="93" t="s">
        <v>32</v>
      </c>
      <c r="AR23" s="93" t="s">
        <v>32</v>
      </c>
      <c r="AS23" s="93" t="s">
        <v>32</v>
      </c>
      <c r="AT23" s="93" t="s">
        <v>32</v>
      </c>
      <c r="AU23" s="93" t="s">
        <v>32</v>
      </c>
      <c r="AV23" s="93">
        <v>29.613934544327808</v>
      </c>
      <c r="AW23" s="93">
        <v>31.46839322649344</v>
      </c>
      <c r="AX23" s="93">
        <v>29.474387536483729</v>
      </c>
      <c r="AY23" s="93">
        <v>28.452333749415949</v>
      </c>
      <c r="AZ23" s="93">
        <v>29.814710921172388</v>
      </c>
      <c r="BA23" s="93">
        <v>30.691806250247321</v>
      </c>
      <c r="BB23" s="93">
        <v>29.163245052231122</v>
      </c>
      <c r="BC23" s="93">
        <v>29.638817369997863</v>
      </c>
      <c r="BD23" s="93">
        <v>29.127917929671909</v>
      </c>
      <c r="BE23" s="93">
        <v>28.535825343060104</v>
      </c>
      <c r="BF23" s="93">
        <v>32.79732191679026</v>
      </c>
      <c r="BG23" s="93">
        <v>31.540165146004171</v>
      </c>
      <c r="BH23" s="93">
        <v>31.118814773367507</v>
      </c>
      <c r="BI23" s="93">
        <v>30.454154773937457</v>
      </c>
      <c r="BJ23" s="93">
        <v>30.344108247324233</v>
      </c>
      <c r="BK23" s="93">
        <v>29.629529479710051</v>
      </c>
      <c r="BL23" s="93">
        <v>29.351147364182818</v>
      </c>
      <c r="BM23" s="93">
        <v>29.001689364760768</v>
      </c>
      <c r="BN23" s="93">
        <v>29.474987573239165</v>
      </c>
      <c r="BO23" s="93">
        <v>29.780884931729137</v>
      </c>
      <c r="BP23" s="93">
        <v>29.104436961954963</v>
      </c>
      <c r="BQ23" s="93">
        <v>28.7770230630748</v>
      </c>
      <c r="BR23" s="93">
        <v>31.286149421010972</v>
      </c>
      <c r="BS23" s="93">
        <v>29.792614700797788</v>
      </c>
      <c r="BT23" s="93">
        <v>29.158679761991653</v>
      </c>
      <c r="BU23" s="93">
        <v>28.993147188763185</v>
      </c>
      <c r="BV23" s="93">
        <v>29.331977280245813</v>
      </c>
      <c r="BW23" s="93">
        <v>29.740748887157306</v>
      </c>
      <c r="BX23" s="93">
        <v>30.256492395468626</v>
      </c>
      <c r="BY23" s="93">
        <v>29.022262565947834</v>
      </c>
      <c r="BZ23" s="93">
        <v>29.635920022883063</v>
      </c>
      <c r="CA23" s="93">
        <v>30.059597812338978</v>
      </c>
      <c r="CB23" s="93">
        <v>29.937436505116725</v>
      </c>
      <c r="CC23" s="93">
        <v>29</v>
      </c>
      <c r="CD23" s="93">
        <v>29</v>
      </c>
      <c r="CE23" s="93">
        <v>30</v>
      </c>
      <c r="CF23" s="93">
        <v>29</v>
      </c>
      <c r="CG23" s="93">
        <v>29.0660700736194</v>
      </c>
      <c r="CH23" s="93">
        <v>29.6547969253098</v>
      </c>
      <c r="CI23" s="93">
        <v>29.241774517313001</v>
      </c>
      <c r="CJ23" s="93">
        <v>30.0732141898877</v>
      </c>
      <c r="CK23" s="93">
        <v>29.8098097500487</v>
      </c>
      <c r="CL23" s="93">
        <v>29.9168550342137</v>
      </c>
      <c r="CM23" s="93">
        <v>31.893893487198699</v>
      </c>
      <c r="CN23" s="93">
        <v>30.964090916236717</v>
      </c>
      <c r="CO23" s="93">
        <v>30.732758895651902</v>
      </c>
      <c r="CP23" s="93">
        <v>30.1766923734565</v>
      </c>
      <c r="CQ23" s="93">
        <v>31.3280155702648</v>
      </c>
      <c r="CR23" s="93">
        <v>30.140414619375001</v>
      </c>
      <c r="CS23" s="93">
        <v>30.363972927018501</v>
      </c>
      <c r="CT23" s="93">
        <v>30.714212595195701</v>
      </c>
      <c r="CU23" s="93">
        <v>28.6504400297625</v>
      </c>
      <c r="CV23" s="93">
        <v>29.522993546914201</v>
      </c>
      <c r="CW23" s="93">
        <v>29.336708213211001</v>
      </c>
      <c r="CX23" s="93">
        <v>28.5391843699201</v>
      </c>
      <c r="CY23" s="93">
        <v>28.710619495833999</v>
      </c>
      <c r="CZ23" s="93">
        <v>29.328954366476999</v>
      </c>
      <c r="DA23" s="93">
        <v>28.7317305874152</v>
      </c>
      <c r="DB23" s="93">
        <v>29.325978959534002</v>
      </c>
      <c r="DC23" s="93">
        <v>27.740307877232802</v>
      </c>
      <c r="DD23" s="93">
        <v>28.5340180777287</v>
      </c>
      <c r="DE23" s="93">
        <v>28.9888220930643</v>
      </c>
      <c r="DF23" s="93">
        <v>28.3851354783095</v>
      </c>
      <c r="DG23" s="93">
        <v>28.903414289216599</v>
      </c>
      <c r="DH23" s="93">
        <v>28.6146344891967</v>
      </c>
      <c r="DI23" s="93">
        <v>28.8071780023729</v>
      </c>
      <c r="DJ23" s="93">
        <v>28.426283367618399</v>
      </c>
      <c r="DK23" s="93">
        <v>27.8866087223963</v>
      </c>
      <c r="DL23" s="93">
        <v>27.580152278114699</v>
      </c>
      <c r="DM23" s="93">
        <v>26.2032893429509</v>
      </c>
      <c r="DN23" s="93">
        <v>26.543148022269602</v>
      </c>
      <c r="DO23" s="93">
        <v>25.980690397443201</v>
      </c>
      <c r="DP23" s="93">
        <v>26.5472683897362</v>
      </c>
      <c r="DQ23" s="93">
        <v>26.320650256075101</v>
      </c>
      <c r="DR23" s="93">
        <v>25.746216038055898</v>
      </c>
      <c r="DS23" s="93">
        <v>26.350047506494501</v>
      </c>
      <c r="DT23" s="93">
        <v>26.147242938807501</v>
      </c>
      <c r="DU23" s="93">
        <v>26.335548630842201</v>
      </c>
      <c r="DV23" s="93">
        <v>25.067116387388399</v>
      </c>
      <c r="DW23" s="93">
        <v>25.720489963871898</v>
      </c>
      <c r="DX23" s="93">
        <v>26.014638672897899</v>
      </c>
      <c r="DY23" s="93">
        <v>25.678376429576399</v>
      </c>
      <c r="DZ23" s="93">
        <v>25.965159480403202</v>
      </c>
      <c r="EA23" s="93">
        <v>25.472595404650999</v>
      </c>
      <c r="EB23" s="93">
        <v>24.942506411359599</v>
      </c>
      <c r="EC23" s="93">
        <v>24.8742360139907</v>
      </c>
      <c r="ED23" s="93">
        <v>24.426925450987</v>
      </c>
      <c r="EE23" s="93">
        <v>24.299248630024699</v>
      </c>
      <c r="EF23" s="93">
        <v>23.879282893769499</v>
      </c>
      <c r="EG23" s="93">
        <v>24.4799869607434</v>
      </c>
      <c r="EH23" s="93">
        <v>23.968264131177499</v>
      </c>
      <c r="EI23" s="93">
        <v>24.178365671210699</v>
      </c>
      <c r="EJ23" s="93">
        <v>23.4117603477</v>
      </c>
      <c r="EK23" s="93">
        <v>24.055619810529301</v>
      </c>
      <c r="EL23" s="93">
        <v>23.768926501297202</v>
      </c>
      <c r="EM23" s="93">
        <v>23.232516633781401</v>
      </c>
      <c r="EN23" s="93">
        <v>22.056760030203499</v>
      </c>
      <c r="EO23" s="93">
        <v>23.912094013563902</v>
      </c>
      <c r="EP23" s="93">
        <v>23.609400994396498</v>
      </c>
      <c r="EQ23" s="93">
        <v>23.549852556727998</v>
      </c>
      <c r="ER23" s="93">
        <v>24.061078252411601</v>
      </c>
      <c r="ES23" s="93">
        <v>23.5278675868894</v>
      </c>
      <c r="ET23" s="93">
        <v>22.5553250887418</v>
      </c>
      <c r="EU23" s="93">
        <v>22.903530044351101</v>
      </c>
      <c r="EV23" s="93">
        <v>24.339668616282001</v>
      </c>
      <c r="EW23" s="93">
        <v>23.823037476956799</v>
      </c>
      <c r="EX23" s="93">
        <v>25.010983147754501</v>
      </c>
      <c r="EY23" s="93">
        <v>23.982871034363001</v>
      </c>
      <c r="EZ23" s="93">
        <v>24.018743716902598</v>
      </c>
      <c r="FA23" s="93">
        <v>24.123718881000801</v>
      </c>
      <c r="FB23" s="93">
        <v>23.854540240461635</v>
      </c>
      <c r="FC23" s="93">
        <v>24.351802559574736</v>
      </c>
      <c r="FD23" s="93">
        <v>23.455080920076998</v>
      </c>
      <c r="FE23" s="93">
        <v>24.537823769610799</v>
      </c>
      <c r="FF23" s="93">
        <v>23.76507460451613</v>
      </c>
      <c r="FG23" s="93">
        <v>24.050077640986423</v>
      </c>
      <c r="FH23" s="93">
        <v>24.237052929474586</v>
      </c>
      <c r="FI23" s="93">
        <v>23.977646131011234</v>
      </c>
      <c r="FJ23" s="93">
        <v>24.528563725352786</v>
      </c>
      <c r="FK23" s="93">
        <v>24.048702984423898</v>
      </c>
      <c r="FL23" s="93">
        <v>24.267246691710358</v>
      </c>
      <c r="FM23" s="93">
        <v>24.965491062032864</v>
      </c>
      <c r="FN23" s="93">
        <v>23.584125195518297</v>
      </c>
      <c r="FO23" s="93">
        <v>24.7907781407947</v>
      </c>
      <c r="FP23" s="93">
        <v>23.912419615394356</v>
      </c>
      <c r="FQ23" s="93">
        <v>24.807776870279554</v>
      </c>
      <c r="FR23" s="93">
        <v>24.926858210263585</v>
      </c>
      <c r="FS23" s="93">
        <v>24.769628769560565</v>
      </c>
      <c r="FT23" s="93">
        <v>24.821761378935541</v>
      </c>
      <c r="FU23" s="93">
        <v>24.009444881777071</v>
      </c>
      <c r="FV23" s="93">
        <v>24.649154663260809</v>
      </c>
      <c r="FW23" s="93">
        <v>24.286943503525791</v>
      </c>
      <c r="FX23" s="93">
        <v>24.325102419428166</v>
      </c>
      <c r="FY23" s="93">
        <v>25.016472017716453</v>
      </c>
      <c r="FZ23" s="93">
        <v>24.527483713679477</v>
      </c>
      <c r="GA23" s="93">
        <v>24.581600107637247</v>
      </c>
      <c r="GB23" s="93">
        <v>24.96727302263989</v>
      </c>
      <c r="GC23" s="93">
        <v>24.877103272471551</v>
      </c>
      <c r="GD23" s="93">
        <v>25.734721190709635</v>
      </c>
      <c r="GE23" s="93">
        <v>25.866295818376596</v>
      </c>
      <c r="GF23" s="93">
        <v>26.6149790139436</v>
      </c>
      <c r="GG23" s="93">
        <v>26.156503287039673</v>
      </c>
      <c r="GH23" s="93">
        <v>25.983564246647315</v>
      </c>
      <c r="GI23" s="93">
        <v>25.044388124854709</v>
      </c>
      <c r="GJ23" s="93">
        <v>27.802744315198932</v>
      </c>
      <c r="GK23" s="93">
        <v>27.550157080885818</v>
      </c>
      <c r="GL23" s="93">
        <v>28.167298170543141</v>
      </c>
      <c r="GM23" s="93">
        <v>27.774274018069782</v>
      </c>
      <c r="GN23" s="93">
        <v>27.616974016558199</v>
      </c>
      <c r="GO23" s="93">
        <v>28.375638116597173</v>
      </c>
      <c r="GP23" s="93">
        <v>27.357685069225891</v>
      </c>
      <c r="GQ23" s="93">
        <v>28.023161773724059</v>
      </c>
      <c r="GR23" s="93">
        <v>27.41029308329615</v>
      </c>
      <c r="GS23" s="93">
        <v>28.716027382669793</v>
      </c>
      <c r="GT23" s="93">
        <v>28.099937974515584</v>
      </c>
      <c r="GU23" s="93">
        <v>28.666836742863712</v>
      </c>
      <c r="GV23" s="93">
        <v>26.249496336642846</v>
      </c>
      <c r="GW23" s="93">
        <v>24.811876981110995</v>
      </c>
      <c r="GX23" s="93">
        <v>25.052587389468655</v>
      </c>
      <c r="GY23" s="93">
        <v>24.847476312626597</v>
      </c>
      <c r="GZ23" s="93">
        <v>25.466222685219858</v>
      </c>
      <c r="HA23" s="93">
        <v>24.42755024551106</v>
      </c>
      <c r="HB23" s="93">
        <v>23.973801698273196</v>
      </c>
      <c r="HC23" s="93">
        <v>24.911323685579717</v>
      </c>
      <c r="HD23" s="93">
        <v>24.973339446724118</v>
      </c>
      <c r="HE23" s="93">
        <v>24.052259007048136</v>
      </c>
      <c r="HF23" s="93">
        <v>24.733265043673342</v>
      </c>
      <c r="HG23" s="93">
        <v>25.134880237905548</v>
      </c>
      <c r="HH23" s="93">
        <v>24.750170346855235</v>
      </c>
      <c r="HI23" s="93">
        <v>24.638059944765001</v>
      </c>
      <c r="HJ23" s="93">
        <v>25.709144627150486</v>
      </c>
      <c r="HK23" s="93">
        <v>25.128663762106456</v>
      </c>
      <c r="HL23" s="93">
        <v>25.364833831509884</v>
      </c>
      <c r="HM23" s="93">
        <v>25.589292310429204</v>
      </c>
      <c r="HN23" s="93">
        <v>26.951789253093924</v>
      </c>
      <c r="HO23" s="93">
        <v>25.837418065063162</v>
      </c>
      <c r="HP23" s="93">
        <v>26.399511440726023</v>
      </c>
      <c r="HQ23" s="93">
        <v>27.904257096023649</v>
      </c>
      <c r="HR23" s="93">
        <v>27.146699119467662</v>
      </c>
      <c r="HS23" s="93">
        <v>27.61526323093571</v>
      </c>
      <c r="HT23" s="93">
        <v>26.52528120484806</v>
      </c>
      <c r="HU23" s="93">
        <v>26.657873401681204</v>
      </c>
      <c r="HV23" s="93">
        <v>25.778891907920698</v>
      </c>
      <c r="HW23" s="93">
        <v>25.24576045855104</v>
      </c>
      <c r="HX23" s="93">
        <v>25.884915486673069</v>
      </c>
      <c r="HY23" s="93">
        <v>27.044935233915925</v>
      </c>
      <c r="HZ23" s="93">
        <v>28.716986463446958</v>
      </c>
      <c r="IA23" s="93">
        <v>27.994940556150091</v>
      </c>
      <c r="IB23" s="93">
        <v>27.580202353539025</v>
      </c>
      <c r="IC23" s="93">
        <v>28.579738762267127</v>
      </c>
      <c r="ID23" s="93">
        <v>26.659075279559257</v>
      </c>
      <c r="IE23" s="93">
        <v>28.864563474108401</v>
      </c>
    </row>
    <row r="24" spans="2:239" s="83" customFormat="1" ht="21" customHeight="1">
      <c r="B24" s="127" t="s">
        <v>110</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row>
    <row r="25" spans="2:239" s="134" customFormat="1" ht="15" customHeight="1">
      <c r="B25" s="137" t="s">
        <v>53</v>
      </c>
      <c r="C25" s="113" t="s">
        <v>35</v>
      </c>
      <c r="D25" s="105">
        <v>18.560890090285518</v>
      </c>
      <c r="E25" s="105">
        <v>18.639570805177158</v>
      </c>
      <c r="F25" s="105">
        <v>18.664061383754749</v>
      </c>
      <c r="G25" s="105">
        <v>18.719412968169923</v>
      </c>
      <c r="H25" s="105">
        <v>18.761554788565132</v>
      </c>
      <c r="I25" s="105">
        <v>18.807079343963718</v>
      </c>
      <c r="J25" s="105">
        <v>18.727958655179233</v>
      </c>
      <c r="K25" s="105">
        <v>18.765973969876736</v>
      </c>
      <c r="L25" s="105">
        <v>18.74493099020242</v>
      </c>
      <c r="M25" s="105">
        <v>18.712234861760773</v>
      </c>
      <c r="N25" s="105">
        <v>18.774377469423083</v>
      </c>
      <c r="O25" s="105">
        <v>18.750851484318492</v>
      </c>
      <c r="P25" s="105">
        <v>18.690209312174456</v>
      </c>
      <c r="Q25" s="105">
        <v>18.695123670667957</v>
      </c>
      <c r="R25" s="105">
        <v>18.772228663661405</v>
      </c>
      <c r="S25" s="105">
        <v>18.783497783023883</v>
      </c>
      <c r="T25" s="105">
        <v>18.756616753018434</v>
      </c>
      <c r="U25" s="105">
        <v>18.793833107080978</v>
      </c>
      <c r="V25" s="105">
        <v>18.730529968329936</v>
      </c>
      <c r="W25" s="105">
        <v>18.8608953726125</v>
      </c>
      <c r="X25" s="105">
        <v>18.780922854592877</v>
      </c>
      <c r="Y25" s="105">
        <v>18.8705082125594</v>
      </c>
      <c r="Z25" s="105">
        <v>18.939786919962387</v>
      </c>
      <c r="AA25" s="105">
        <v>18.888505427618099</v>
      </c>
      <c r="AB25" s="105">
        <v>18.750105582316912</v>
      </c>
      <c r="AC25" s="105">
        <v>18.820637451192468</v>
      </c>
      <c r="AD25" s="105">
        <v>18.832799650320506</v>
      </c>
      <c r="AE25" s="105">
        <v>18.784931793735645</v>
      </c>
      <c r="AF25" s="105">
        <v>18.698076778016468</v>
      </c>
      <c r="AG25" s="105">
        <v>18.683105571389099</v>
      </c>
      <c r="AH25" s="105">
        <v>18.588417789188437</v>
      </c>
      <c r="AI25" s="105">
        <v>18.474378847711428</v>
      </c>
      <c r="AJ25" s="105">
        <v>19.665055619277389</v>
      </c>
      <c r="AK25" s="105">
        <v>18.392264177678147</v>
      </c>
      <c r="AL25" s="105">
        <v>18.375060588047024</v>
      </c>
      <c r="AM25" s="105">
        <v>18.31565884544538</v>
      </c>
      <c r="AN25" s="105">
        <v>17.869401638235569</v>
      </c>
      <c r="AO25" s="105">
        <v>18.063390892433073</v>
      </c>
      <c r="AP25" s="105">
        <v>18.131558946301912</v>
      </c>
      <c r="AQ25" s="105">
        <v>18.197606378515328</v>
      </c>
      <c r="AR25" s="105">
        <v>18.12327081468116</v>
      </c>
      <c r="AS25" s="105">
        <v>18.505303622212143</v>
      </c>
      <c r="AT25" s="105">
        <v>18.796014937581145</v>
      </c>
      <c r="AU25" s="105">
        <v>19.411223327607992</v>
      </c>
      <c r="AV25" s="105">
        <v>20.108891221276338</v>
      </c>
      <c r="AW25" s="105">
        <v>20.716014826547482</v>
      </c>
      <c r="AX25" s="105">
        <v>21.422550415385594</v>
      </c>
      <c r="AY25" s="105">
        <v>22.001266667473299</v>
      </c>
      <c r="AZ25" s="105">
        <v>22.747497640432073</v>
      </c>
      <c r="BA25" s="105">
        <v>23.494611494716864</v>
      </c>
      <c r="BB25" s="105">
        <v>24.090115296221871</v>
      </c>
      <c r="BC25" s="105">
        <v>24.631346112280671</v>
      </c>
      <c r="BD25" s="105">
        <v>25.228690178204662</v>
      </c>
      <c r="BE25" s="105">
        <v>25.633615618766111</v>
      </c>
      <c r="BF25" s="105">
        <v>25.985052750598307</v>
      </c>
      <c r="BG25" s="105">
        <v>26.109404898931718</v>
      </c>
      <c r="BH25" s="105">
        <v>26.241977163663506</v>
      </c>
      <c r="BI25" s="105">
        <v>26.081155016172417</v>
      </c>
      <c r="BJ25" s="105">
        <v>26.137971483903389</v>
      </c>
      <c r="BK25" s="105">
        <v>25.979273496320545</v>
      </c>
      <c r="BL25" s="105">
        <v>25.869452552336579</v>
      </c>
      <c r="BM25" s="105">
        <v>25.672495559576575</v>
      </c>
      <c r="BN25" s="105">
        <v>25.658228833348083</v>
      </c>
      <c r="BO25" s="105">
        <v>25.15965806869615</v>
      </c>
      <c r="BP25" s="105">
        <v>25.105093080546641</v>
      </c>
      <c r="BQ25" s="105">
        <v>24.881343624044245</v>
      </c>
      <c r="BR25" s="105">
        <v>24.625450510041766</v>
      </c>
      <c r="BS25" s="105">
        <v>24.4354712745263</v>
      </c>
      <c r="BT25" s="105">
        <v>24.422258929167786</v>
      </c>
      <c r="BU25" s="105">
        <v>24.22761970027144</v>
      </c>
      <c r="BV25" s="105">
        <v>24.153629255921611</v>
      </c>
      <c r="BW25" s="105">
        <v>24.099695041191158</v>
      </c>
      <c r="BX25" s="105">
        <v>24.193639680289031</v>
      </c>
      <c r="BY25" s="105">
        <v>24.32236770771274</v>
      </c>
      <c r="BZ25" s="105">
        <v>24.491796854366552</v>
      </c>
      <c r="CA25" s="105">
        <v>24.502416627206816</v>
      </c>
      <c r="CB25" s="105">
        <v>24.639501376207239</v>
      </c>
      <c r="CC25" s="105">
        <v>24.815000000000001</v>
      </c>
      <c r="CD25" s="105">
        <v>24.904</v>
      </c>
      <c r="CE25" s="105">
        <v>25.081</v>
      </c>
      <c r="CF25" s="105">
        <v>25.18</v>
      </c>
      <c r="CG25" s="105">
        <v>25.2381178926106</v>
      </c>
      <c r="CH25" s="105">
        <v>25.3120517507447</v>
      </c>
      <c r="CI25" s="105">
        <v>25.423088290964301</v>
      </c>
      <c r="CJ25" s="105">
        <v>25.674404358689198</v>
      </c>
      <c r="CK25" s="105">
        <v>25.9029226692397</v>
      </c>
      <c r="CL25" s="105">
        <v>26.072612003357101</v>
      </c>
      <c r="CM25" s="105">
        <v>26.2780024345839</v>
      </c>
      <c r="CN25" s="105">
        <v>26.532311750043601</v>
      </c>
      <c r="CO25" s="105">
        <v>26.6727012981593</v>
      </c>
      <c r="CP25" s="105">
        <v>26.941350563447301</v>
      </c>
      <c r="CQ25" s="105">
        <v>27.145685955082001</v>
      </c>
      <c r="CR25" s="105">
        <v>27.404373536097001</v>
      </c>
      <c r="CS25" s="105">
        <v>27.626135443841299</v>
      </c>
      <c r="CT25" s="105">
        <v>27.903289811942201</v>
      </c>
      <c r="CU25" s="105">
        <v>28.115484037207899</v>
      </c>
      <c r="CV25" s="105">
        <v>28.2527216973637</v>
      </c>
      <c r="CW25" s="105">
        <v>28.350350973249601</v>
      </c>
      <c r="CX25" s="105">
        <v>28.401095119856599</v>
      </c>
      <c r="CY25" s="105">
        <v>28.326021920299201</v>
      </c>
      <c r="CZ25" s="105">
        <v>28.208663566923502</v>
      </c>
      <c r="DA25" s="105">
        <v>28.258259760661598</v>
      </c>
      <c r="DB25" s="105">
        <v>28.224951875698299</v>
      </c>
      <c r="DC25" s="105">
        <v>28.200737362427699</v>
      </c>
      <c r="DD25" s="105">
        <v>28.245180709146599</v>
      </c>
      <c r="DE25" s="105">
        <v>28.3182500812445</v>
      </c>
      <c r="DF25" s="105">
        <v>28.403389149569801</v>
      </c>
      <c r="DG25" s="105">
        <v>28.500863709470799</v>
      </c>
      <c r="DH25" s="105">
        <v>28.713693793194501</v>
      </c>
      <c r="DI25" s="105">
        <v>28.913004804236198</v>
      </c>
      <c r="DJ25" s="105">
        <v>29.164227835132198</v>
      </c>
      <c r="DK25" s="105">
        <v>29.573105377165302</v>
      </c>
      <c r="DL25" s="105">
        <v>30.0876889250403</v>
      </c>
      <c r="DM25" s="105">
        <v>30.54314389144</v>
      </c>
      <c r="DN25" s="105">
        <v>30.853865921922299</v>
      </c>
      <c r="DO25" s="105">
        <v>31.112580369625199</v>
      </c>
      <c r="DP25" s="105">
        <v>31.517377114032598</v>
      </c>
      <c r="DQ25" s="105">
        <v>31.870111918339902</v>
      </c>
      <c r="DR25" s="105">
        <v>32.163894452954402</v>
      </c>
      <c r="DS25" s="105">
        <v>32.442456815665402</v>
      </c>
      <c r="DT25" s="105">
        <v>32.776423405049201</v>
      </c>
      <c r="DU25" s="105">
        <v>33.042658202391202</v>
      </c>
      <c r="DV25" s="105">
        <v>33.223209456601602</v>
      </c>
      <c r="DW25" s="105">
        <v>33.295153435689002</v>
      </c>
      <c r="DX25" s="105">
        <v>33.284848861399702</v>
      </c>
      <c r="DY25" s="105">
        <v>33.151497035157902</v>
      </c>
      <c r="DZ25" s="105">
        <v>32.9206056472227</v>
      </c>
      <c r="EA25" s="105">
        <v>32.720111723995103</v>
      </c>
      <c r="EB25" s="105">
        <v>32.3491782351092</v>
      </c>
      <c r="EC25" s="105">
        <v>31.739968922724</v>
      </c>
      <c r="ED25" s="105">
        <v>31.254089874847502</v>
      </c>
      <c r="EE25" s="105">
        <v>30.666842398220499</v>
      </c>
      <c r="EF25" s="105">
        <v>29.7295969072471</v>
      </c>
      <c r="EG25" s="105">
        <v>28.8624238477001</v>
      </c>
      <c r="EH25" s="105">
        <v>28.1147171956252</v>
      </c>
      <c r="EI25" s="105">
        <v>27.5373389243147</v>
      </c>
      <c r="EJ25" s="105">
        <v>26.7692171851483</v>
      </c>
      <c r="EK25" s="105">
        <v>26.267236363206699</v>
      </c>
      <c r="EL25" s="105">
        <v>25.4976580522451</v>
      </c>
      <c r="EM25" s="105">
        <v>25.255208279312601</v>
      </c>
      <c r="EN25" s="105">
        <v>25.3013866235538</v>
      </c>
      <c r="EO25" s="105">
        <v>24.7798303039819</v>
      </c>
      <c r="EP25" s="105">
        <v>24.385630518804</v>
      </c>
      <c r="EQ25" s="105">
        <v>24.2333526103209</v>
      </c>
      <c r="ER25" s="105">
        <v>24.070722384846199</v>
      </c>
      <c r="ES25" s="105">
        <v>23.606141223556001</v>
      </c>
      <c r="ET25" s="105">
        <v>23.775398738044899</v>
      </c>
      <c r="EU25" s="105">
        <v>23.0875084539231</v>
      </c>
      <c r="EV25" s="105">
        <v>22.795968197109701</v>
      </c>
      <c r="EW25" s="105">
        <v>23.0275282171839</v>
      </c>
      <c r="EX25" s="105">
        <v>22.935331377820098</v>
      </c>
      <c r="EY25" s="105">
        <v>23.017388160018701</v>
      </c>
      <c r="EZ25" s="105">
        <v>22.786880404245601</v>
      </c>
      <c r="FA25" s="105">
        <v>22.901447273301699</v>
      </c>
      <c r="FB25" s="105">
        <v>23.178701022479459</v>
      </c>
      <c r="FC25" s="105">
        <v>23.320374761545459</v>
      </c>
      <c r="FD25" s="105">
        <v>24.0542830276496</v>
      </c>
      <c r="FE25" s="105">
        <v>24.5383957009802</v>
      </c>
      <c r="FF25" s="105">
        <v>24.975425099249435</v>
      </c>
      <c r="FG25" s="105">
        <v>25.33338964557565</v>
      </c>
      <c r="FH25" s="105">
        <v>26.007257835548117</v>
      </c>
      <c r="FI25" s="105">
        <v>26.561716752615268</v>
      </c>
      <c r="FJ25" s="105">
        <v>27.101489440593994</v>
      </c>
      <c r="FK25" s="105">
        <v>27.719871971765713</v>
      </c>
      <c r="FL25" s="105">
        <v>28.175969366038576</v>
      </c>
      <c r="FM25" s="105">
        <v>28.532764285710542</v>
      </c>
      <c r="FN25" s="105">
        <v>28.830764931731085</v>
      </c>
      <c r="FO25" s="105">
        <v>29.027237109219378</v>
      </c>
      <c r="FP25" s="105">
        <v>29.062701058675565</v>
      </c>
      <c r="FQ25" s="105">
        <v>29.188255846812314</v>
      </c>
      <c r="FR25" s="105">
        <v>29.236064989433448</v>
      </c>
      <c r="FS25" s="105">
        <v>29.10347050619896</v>
      </c>
      <c r="FT25" s="105">
        <v>29.22143042239318</v>
      </c>
      <c r="FU25" s="105">
        <v>29.260834641519534</v>
      </c>
      <c r="FV25" s="105">
        <v>29.232816217357207</v>
      </c>
      <c r="FW25" s="105">
        <v>29.295377815853129</v>
      </c>
      <c r="FX25" s="105">
        <v>29.227663089380794</v>
      </c>
      <c r="FY25" s="105">
        <v>29.133841188157195</v>
      </c>
      <c r="FZ25" s="105">
        <v>29.087640277599359</v>
      </c>
      <c r="GA25" s="105">
        <v>29.115690656434968</v>
      </c>
      <c r="GB25" s="105">
        <v>29.119490902193718</v>
      </c>
      <c r="GC25" s="105">
        <v>29.372024639580331</v>
      </c>
      <c r="GD25" s="105">
        <v>29.292298908736601</v>
      </c>
      <c r="GE25" s="105">
        <v>29.257415867180157</v>
      </c>
      <c r="GF25" s="105">
        <v>29.344994220518501</v>
      </c>
      <c r="GG25" s="105">
        <v>29.069796706243586</v>
      </c>
      <c r="GH25" s="105">
        <v>29.126416016940553</v>
      </c>
      <c r="GI25" s="105">
        <v>28.929698823112506</v>
      </c>
      <c r="GJ25" s="105">
        <v>28.784246332155465</v>
      </c>
      <c r="GK25" s="105">
        <v>28.77657247090243</v>
      </c>
      <c r="GL25" s="105">
        <v>28.729525266645354</v>
      </c>
      <c r="GM25" s="105">
        <v>28.563328763475642</v>
      </c>
      <c r="GN25" s="105">
        <v>28.608048096095398</v>
      </c>
      <c r="GO25" s="105">
        <v>28.618346045810249</v>
      </c>
      <c r="GP25" s="105">
        <v>28.51530245968015</v>
      </c>
      <c r="GQ25" s="105">
        <v>28.534823836347702</v>
      </c>
      <c r="GR25" s="105">
        <v>28.381896698732117</v>
      </c>
      <c r="GS25" s="105">
        <v>28.308031777981054</v>
      </c>
      <c r="GT25" s="105">
        <v>28.249765518143665</v>
      </c>
      <c r="GU25" s="105">
        <v>28.402617558286543</v>
      </c>
      <c r="GV25" s="105">
        <v>28.404335692223349</v>
      </c>
      <c r="GW25" s="105">
        <v>28.506065627156914</v>
      </c>
      <c r="GX25" s="105">
        <v>28.66261696169143</v>
      </c>
      <c r="GY25" s="105">
        <v>28.684209008831928</v>
      </c>
      <c r="GZ25" s="105">
        <v>28.893635776300609</v>
      </c>
      <c r="HA25" s="105">
        <v>29.203346523460105</v>
      </c>
      <c r="HB25" s="105">
        <v>29.456164873214281</v>
      </c>
      <c r="HC25" s="105">
        <v>29.672589451403567</v>
      </c>
      <c r="HD25" s="105">
        <v>29.802659821756087</v>
      </c>
      <c r="HE25" s="105">
        <v>30.112599718035852</v>
      </c>
      <c r="HF25" s="105">
        <v>30.253257667311829</v>
      </c>
      <c r="HG25" s="105">
        <v>30.48701148633241</v>
      </c>
      <c r="HH25" s="105">
        <v>30.697864673986047</v>
      </c>
      <c r="HI25" s="105">
        <v>31.049413471812475</v>
      </c>
      <c r="HJ25" s="105">
        <v>31.46136994954994</v>
      </c>
      <c r="HK25" s="105">
        <v>31.841556539757445</v>
      </c>
      <c r="HL25" s="105">
        <v>32.687622975876486</v>
      </c>
      <c r="HM25" s="105">
        <v>33.333361538933232</v>
      </c>
      <c r="HN25" s="105">
        <v>34.412186534843258</v>
      </c>
      <c r="HO25" s="105">
        <v>35.741192685669667</v>
      </c>
      <c r="HP25" s="105">
        <v>36.852189601408625</v>
      </c>
      <c r="HQ25" s="105">
        <v>38.111331514188798</v>
      </c>
      <c r="HR25" s="105">
        <v>39.439786907938043</v>
      </c>
      <c r="HS25" s="105">
        <v>40.85886215187498</v>
      </c>
      <c r="HT25" s="105">
        <v>42.068564220245086</v>
      </c>
      <c r="HU25" s="105">
        <v>43.812797011617064</v>
      </c>
      <c r="HV25" s="105">
        <v>44.870602786635054</v>
      </c>
      <c r="HW25" s="105">
        <v>45.64948619083038</v>
      </c>
      <c r="HX25" s="105">
        <v>46.361731978936497</v>
      </c>
      <c r="HY25" s="105">
        <v>46.272564444621118</v>
      </c>
      <c r="HZ25" s="105">
        <v>46.032923687458528</v>
      </c>
      <c r="IA25" s="105">
        <v>45.302939612077665</v>
      </c>
      <c r="IB25" s="105">
        <v>44.473348900774333</v>
      </c>
      <c r="IC25" s="105">
        <v>43.568692857321935</v>
      </c>
      <c r="ID25" s="105">
        <v>42.69335093820365</v>
      </c>
      <c r="IE25" s="105">
        <v>41.7544083168318</v>
      </c>
    </row>
    <row r="26" spans="2:239" s="136" customFormat="1" ht="15" customHeight="1">
      <c r="B26" s="110" t="s">
        <v>13</v>
      </c>
      <c r="C26" s="100" t="s">
        <v>14</v>
      </c>
      <c r="D26" s="110">
        <v>1395.0241809578674</v>
      </c>
      <c r="E26" s="110">
        <v>1421.4210319732563</v>
      </c>
      <c r="F26" s="110">
        <v>1403.6887762268325</v>
      </c>
      <c r="G26" s="110">
        <v>1410.0927257047595</v>
      </c>
      <c r="H26" s="110">
        <v>1400.5349577404177</v>
      </c>
      <c r="I26" s="110">
        <v>1407.9275519874607</v>
      </c>
      <c r="J26" s="110">
        <v>1401.4978044032073</v>
      </c>
      <c r="K26" s="110">
        <v>1402.9139807386139</v>
      </c>
      <c r="L26" s="110">
        <v>1416.7661897682592</v>
      </c>
      <c r="M26" s="110">
        <v>1416.2581647369229</v>
      </c>
      <c r="N26" s="110">
        <v>1414.9363872180575</v>
      </c>
      <c r="O26" s="110">
        <v>1420.4337951032492</v>
      </c>
      <c r="P26" s="110">
        <v>1421.4960536337958</v>
      </c>
      <c r="Q26" s="110">
        <v>1418.6918635798313</v>
      </c>
      <c r="R26" s="110">
        <v>1433.1529262145987</v>
      </c>
      <c r="S26" s="110">
        <v>1433.6079723693711</v>
      </c>
      <c r="T26" s="110">
        <v>1422.3141677363335</v>
      </c>
      <c r="U26" s="110">
        <v>1435.5064811034542</v>
      </c>
      <c r="V26" s="110">
        <v>1433.1704556008508</v>
      </c>
      <c r="W26" s="110">
        <v>1437.5433542005567</v>
      </c>
      <c r="X26" s="110">
        <v>1432.4563102320699</v>
      </c>
      <c r="Y26" s="110">
        <v>1451.0215258536091</v>
      </c>
      <c r="Z26" s="110">
        <v>1446.8892689011013</v>
      </c>
      <c r="AA26" s="110">
        <v>1446.6811983135822</v>
      </c>
      <c r="AB26" s="110">
        <v>1443.390456986963</v>
      </c>
      <c r="AC26" s="110">
        <v>1427.7056309429079</v>
      </c>
      <c r="AD26" s="110">
        <v>1433.5568415700673</v>
      </c>
      <c r="AE26" s="110">
        <v>1422.2190729622046</v>
      </c>
      <c r="AF26" s="110">
        <v>1407.0350091831663</v>
      </c>
      <c r="AG26" s="110">
        <v>1409.0532970881022</v>
      </c>
      <c r="AH26" s="110">
        <v>1381.3188532803824</v>
      </c>
      <c r="AI26" s="110">
        <v>1390.2273068803067</v>
      </c>
      <c r="AJ26" s="110">
        <v>1493.477486708244</v>
      </c>
      <c r="AK26" s="110">
        <v>1394.217721473975</v>
      </c>
      <c r="AL26" s="110">
        <v>1384.3946011863293</v>
      </c>
      <c r="AM26" s="110">
        <v>1384.1709269050771</v>
      </c>
      <c r="AN26" s="110">
        <v>1360.3142674146427</v>
      </c>
      <c r="AO26" s="110">
        <v>1370.0206553894484</v>
      </c>
      <c r="AP26" s="110">
        <v>1374.5341183427408</v>
      </c>
      <c r="AQ26" s="110">
        <v>1380.0585714497308</v>
      </c>
      <c r="AR26" s="110">
        <v>1388.3153448115979</v>
      </c>
      <c r="AS26" s="110">
        <v>1406.6559433412888</v>
      </c>
      <c r="AT26" s="110">
        <v>1419.426791160522</v>
      </c>
      <c r="AU26" s="110">
        <v>1452.5826309071547</v>
      </c>
      <c r="AV26" s="110">
        <v>1534.5499152975713</v>
      </c>
      <c r="AW26" s="110">
        <v>1579.4365441396851</v>
      </c>
      <c r="AX26" s="110">
        <v>1614.6034772604612</v>
      </c>
      <c r="AY26" s="110">
        <v>1678.1215842766194</v>
      </c>
      <c r="AZ26" s="110">
        <v>1727.4753114976666</v>
      </c>
      <c r="BA26" s="110">
        <v>1761.3441895263595</v>
      </c>
      <c r="BB26" s="110">
        <v>1821.8827048661865</v>
      </c>
      <c r="BC26" s="110">
        <v>1852.0652269397037</v>
      </c>
      <c r="BD26" s="110">
        <v>1893.7781427111888</v>
      </c>
      <c r="BE26" s="110">
        <v>1939.381839854959</v>
      </c>
      <c r="BF26" s="110">
        <v>1954.3537690566552</v>
      </c>
      <c r="BG26" s="110">
        <v>1969.6108554394891</v>
      </c>
      <c r="BH26" s="110">
        <v>1993.812907264607</v>
      </c>
      <c r="BI26" s="110">
        <v>1967.9580191846192</v>
      </c>
      <c r="BJ26" s="110">
        <v>1982.422542115494</v>
      </c>
      <c r="BK26" s="110">
        <v>1954.5971600477717</v>
      </c>
      <c r="BL26" s="110">
        <v>1950.6480554728821</v>
      </c>
      <c r="BM26" s="110">
        <v>1943.5330234796704</v>
      </c>
      <c r="BN26" s="110">
        <v>1943.1100990414841</v>
      </c>
      <c r="BO26" s="110">
        <v>1915.1182299992859</v>
      </c>
      <c r="BP26" s="110">
        <v>1920.0426995387261</v>
      </c>
      <c r="BQ26" s="110">
        <v>1914.1348324092644</v>
      </c>
      <c r="BR26" s="110">
        <v>1881.3712944351882</v>
      </c>
      <c r="BS26" s="110">
        <v>1875.5778407221494</v>
      </c>
      <c r="BT26" s="110">
        <v>1877.9983156243493</v>
      </c>
      <c r="BU26" s="110">
        <v>1870.7698232647886</v>
      </c>
      <c r="BV26" s="110">
        <v>1849.7894893383957</v>
      </c>
      <c r="BW26" s="110">
        <v>1856.4660634592947</v>
      </c>
      <c r="BX26" s="110">
        <v>1864.8070529014772</v>
      </c>
      <c r="BY26" s="110">
        <v>1877.5387909555502</v>
      </c>
      <c r="BZ26" s="110">
        <v>1888.2296178935869</v>
      </c>
      <c r="CA26" s="110">
        <v>1897.9293687303937</v>
      </c>
      <c r="CB26" s="110">
        <v>1912.3735616257211</v>
      </c>
      <c r="CC26" s="110">
        <v>1926</v>
      </c>
      <c r="CD26" s="110">
        <v>1949</v>
      </c>
      <c r="CE26" s="110">
        <v>1968</v>
      </c>
      <c r="CF26" s="110">
        <v>1995</v>
      </c>
      <c r="CG26" s="110">
        <v>1998.3421956324901</v>
      </c>
      <c r="CH26" s="110">
        <v>2013.73744697292</v>
      </c>
      <c r="CI26" s="110">
        <v>2026.6098069797399</v>
      </c>
      <c r="CJ26" s="110">
        <v>2024.0999842680601</v>
      </c>
      <c r="CK26" s="110">
        <v>2077.75993569408</v>
      </c>
      <c r="CL26" s="110">
        <v>2074.4069820717</v>
      </c>
      <c r="CM26" s="110">
        <v>2101.3407649800602</v>
      </c>
      <c r="CN26" s="110">
        <v>2113.2869972463513</v>
      </c>
      <c r="CO26" s="110">
        <v>2124.7705133427999</v>
      </c>
      <c r="CP26" s="110">
        <v>2148.2002329422999</v>
      </c>
      <c r="CQ26" s="110">
        <v>2173.1861885222602</v>
      </c>
      <c r="CR26" s="110">
        <v>2186.9777885070498</v>
      </c>
      <c r="CS26" s="110">
        <v>2224.2400167446799</v>
      </c>
      <c r="CT26" s="110">
        <v>2232.9813445976401</v>
      </c>
      <c r="CU26" s="110">
        <v>2256.6369557105199</v>
      </c>
      <c r="CV26" s="110">
        <v>2282.1847202512299</v>
      </c>
      <c r="CW26" s="110">
        <v>2270.1090982096498</v>
      </c>
      <c r="CX26" s="110">
        <v>2268.6061465447201</v>
      </c>
      <c r="CY26" s="110">
        <v>2244.4783942081899</v>
      </c>
      <c r="CZ26" s="110">
        <v>2227.7354485300698</v>
      </c>
      <c r="DA26" s="110">
        <v>2231.0401467884899</v>
      </c>
      <c r="DB26" s="110">
        <v>2201.4102651108101</v>
      </c>
      <c r="DC26" s="110">
        <v>2202.4470525933698</v>
      </c>
      <c r="DD26" s="110">
        <v>2195.0750867110801</v>
      </c>
      <c r="DE26" s="110">
        <v>2208.5356790104402</v>
      </c>
      <c r="DF26" s="110">
        <v>2192.1554992576698</v>
      </c>
      <c r="DG26" s="110">
        <v>2198.02078796359</v>
      </c>
      <c r="DH26" s="110">
        <v>2194.6034061925702</v>
      </c>
      <c r="DI26" s="110">
        <v>2191.2223306523001</v>
      </c>
      <c r="DJ26" s="110">
        <v>2213.9230773700901</v>
      </c>
      <c r="DK26" s="110">
        <v>2243.1262244233199</v>
      </c>
      <c r="DL26" s="110">
        <v>2289.4062350050099</v>
      </c>
      <c r="DM26" s="110">
        <v>2342.3788572682301</v>
      </c>
      <c r="DN26" s="110">
        <v>2388.8282659526399</v>
      </c>
      <c r="DO26" s="110">
        <v>2408.45603986172</v>
      </c>
      <c r="DP26" s="110">
        <v>2458.1835073966099</v>
      </c>
      <c r="DQ26" s="110">
        <v>2510.7671191633599</v>
      </c>
      <c r="DR26" s="110">
        <v>2540.8684331241402</v>
      </c>
      <c r="DS26" s="110">
        <v>2586.9011366528398</v>
      </c>
      <c r="DT26" s="110">
        <v>2636.5390214368899</v>
      </c>
      <c r="DU26" s="110">
        <v>2659.3958031765701</v>
      </c>
      <c r="DV26" s="110">
        <v>2691.4804896399801</v>
      </c>
      <c r="DW26" s="110">
        <v>2705.7255368829001</v>
      </c>
      <c r="DX26" s="110">
        <v>2718.6435496498202</v>
      </c>
      <c r="DY26" s="110">
        <v>2697.9266120182101</v>
      </c>
      <c r="DZ26" s="110">
        <v>2681.0089212543598</v>
      </c>
      <c r="EA26" s="110">
        <v>2667.43789998591</v>
      </c>
      <c r="EB26" s="110">
        <v>2633.3115172074899</v>
      </c>
      <c r="EC26" s="110">
        <v>2611.4238076094298</v>
      </c>
      <c r="ED26" s="110">
        <v>2524.4335584077498</v>
      </c>
      <c r="EE26" s="110">
        <v>2510.84644283442</v>
      </c>
      <c r="EF26" s="110">
        <v>2430.0799509787398</v>
      </c>
      <c r="EG26" s="110">
        <v>2344.2228946076398</v>
      </c>
      <c r="EH26" s="110">
        <v>2272.36900662475</v>
      </c>
      <c r="EI26" s="110">
        <v>2246.20152671701</v>
      </c>
      <c r="EJ26" s="110">
        <v>2171.6556890449601</v>
      </c>
      <c r="EK26" s="110">
        <v>2154.6159449563702</v>
      </c>
      <c r="EL26" s="110">
        <v>2070.0229875554301</v>
      </c>
      <c r="EM26" s="110">
        <v>2049.2150840765598</v>
      </c>
      <c r="EN26" s="110">
        <v>2073.7002099995302</v>
      </c>
      <c r="EO26" s="110">
        <v>2033.5452154515499</v>
      </c>
      <c r="EP26" s="110">
        <v>2018.64592673065</v>
      </c>
      <c r="EQ26" s="110">
        <v>2029.36871683513</v>
      </c>
      <c r="ER26" s="110">
        <v>2011.4825456788701</v>
      </c>
      <c r="ES26" s="110">
        <v>1976.94642025195</v>
      </c>
      <c r="ET26" s="110">
        <v>1977.2286464086901</v>
      </c>
      <c r="EU26" s="110">
        <v>1902.71866099206</v>
      </c>
      <c r="EV26" s="110">
        <v>1887.9569619557799</v>
      </c>
      <c r="EW26" s="110">
        <v>1876.09026568132</v>
      </c>
      <c r="EX26" s="110">
        <v>1867.96610580324</v>
      </c>
      <c r="EY26" s="110">
        <v>1850.86378895641</v>
      </c>
      <c r="EZ26" s="110">
        <v>1843.5350001450399</v>
      </c>
      <c r="FA26" s="110">
        <v>1860.6846588535</v>
      </c>
      <c r="FB26" s="110">
        <v>1896.4728174522756</v>
      </c>
      <c r="FC26" s="110">
        <v>1898.5738462701122</v>
      </c>
      <c r="FD26" s="110">
        <v>1974.0507510142099</v>
      </c>
      <c r="FE26" s="110">
        <v>1984.37223336592</v>
      </c>
      <c r="FF26" s="110">
        <v>2006.8793899656455</v>
      </c>
      <c r="FG26" s="110">
        <v>2076.9466686680612</v>
      </c>
      <c r="FH26" s="110">
        <v>2091.1053012926968</v>
      </c>
      <c r="FI26" s="110">
        <v>2152.0307547188427</v>
      </c>
      <c r="FJ26" s="110">
        <v>2197.0697409365553</v>
      </c>
      <c r="FK26" s="110">
        <v>2259.5798283201766</v>
      </c>
      <c r="FL26" s="110">
        <v>2310.6895016476842</v>
      </c>
      <c r="FM26" s="110">
        <v>2359.5078702701026</v>
      </c>
      <c r="FN26" s="110">
        <v>2361.722569896855</v>
      </c>
      <c r="FO26" s="110">
        <v>2410.136258070328</v>
      </c>
      <c r="FP26" s="110">
        <v>2445.8908342860736</v>
      </c>
      <c r="FQ26" s="110">
        <v>2426.042420087243</v>
      </c>
      <c r="FR26" s="110">
        <v>2429.4402047046151</v>
      </c>
      <c r="FS26" s="110">
        <v>2419.1674274405518</v>
      </c>
      <c r="FT26" s="110">
        <v>2409.2646185652529</v>
      </c>
      <c r="FU26" s="110">
        <v>2413.3465463357006</v>
      </c>
      <c r="FV26" s="110">
        <v>2407.3262810369456</v>
      </c>
      <c r="FW26" s="110">
        <v>2427.9205009425978</v>
      </c>
      <c r="FX26" s="110">
        <v>2413.3856878801685</v>
      </c>
      <c r="FY26" s="110">
        <v>2451.3327718067439</v>
      </c>
      <c r="FZ26" s="110">
        <v>2467.8226174460592</v>
      </c>
      <c r="GA26" s="110">
        <v>2486.6380702559868</v>
      </c>
      <c r="GB26" s="110">
        <v>2437.2655432335519</v>
      </c>
      <c r="GC26" s="110">
        <v>2456.1752962297269</v>
      </c>
      <c r="GD26" s="110">
        <v>2456.5964903171348</v>
      </c>
      <c r="GE26" s="110">
        <v>2472.5884207498034</v>
      </c>
      <c r="GF26" s="110">
        <v>2491.12778410898</v>
      </c>
      <c r="GG26" s="110">
        <v>2489.4413889371513</v>
      </c>
      <c r="GH26" s="110">
        <v>2504.8294846145873</v>
      </c>
      <c r="GI26" s="110">
        <v>2504.3791677304962</v>
      </c>
      <c r="GJ26" s="110">
        <v>2445.3524813272847</v>
      </c>
      <c r="GK26" s="110">
        <v>2451.2316940269261</v>
      </c>
      <c r="GL26" s="110">
        <v>2464.7541431695117</v>
      </c>
      <c r="GM26" s="110">
        <v>2462.7232573722745</v>
      </c>
      <c r="GN26" s="110">
        <v>2435.2108454612699</v>
      </c>
      <c r="GO26" s="110">
        <v>2425.6362900957006</v>
      </c>
      <c r="GP26" s="110">
        <v>2432.6637196536567</v>
      </c>
      <c r="GQ26" s="110">
        <v>2428.4725686460934</v>
      </c>
      <c r="GR26" s="110">
        <v>2442.3537492447022</v>
      </c>
      <c r="GS26" s="110">
        <v>2388.5458326252956</v>
      </c>
      <c r="GT26" s="110">
        <v>2390.4612334092631</v>
      </c>
      <c r="GU26" s="110">
        <v>2408.5960427026835</v>
      </c>
      <c r="GV26" s="110">
        <v>2400.2693636503341</v>
      </c>
      <c r="GW26" s="110">
        <v>2431.9921517185317</v>
      </c>
      <c r="GX26" s="110">
        <v>2462.3382940427377</v>
      </c>
      <c r="GY26" s="110">
        <v>2474.0573394277094</v>
      </c>
      <c r="GZ26" s="110">
        <v>2438.9485358205661</v>
      </c>
      <c r="HA26" s="110">
        <v>2490.4829631072653</v>
      </c>
      <c r="HB26" s="110">
        <v>2548.8717537279222</v>
      </c>
      <c r="HC26" s="110">
        <v>2541.1041278897651</v>
      </c>
      <c r="HD26" s="110">
        <v>2577.2688278109731</v>
      </c>
      <c r="HE26" s="110">
        <v>2552.7937267738007</v>
      </c>
      <c r="HF26" s="110">
        <v>2575.6884836552376</v>
      </c>
      <c r="HG26" s="110">
        <v>2576.9151326018118</v>
      </c>
      <c r="HH26" s="110">
        <v>2593.5490491162141</v>
      </c>
      <c r="HI26" s="110">
        <v>2611.7779991588623</v>
      </c>
      <c r="HJ26" s="110">
        <v>2675.0310306910565</v>
      </c>
      <c r="HK26" s="110">
        <v>2691.5011047582079</v>
      </c>
      <c r="HL26" s="110">
        <v>2722.9503668455936</v>
      </c>
      <c r="HM26" s="110">
        <v>2800.196576526158</v>
      </c>
      <c r="HN26" s="110">
        <v>2812.3585441620371</v>
      </c>
      <c r="HO26" s="110">
        <v>2942.4633362281743</v>
      </c>
      <c r="HP26" s="110">
        <v>3066.6857967960918</v>
      </c>
      <c r="HQ26" s="110">
        <v>3161.1224308900396</v>
      </c>
      <c r="HR26" s="110">
        <v>3273.1434418884801</v>
      </c>
      <c r="HS26" s="110">
        <v>3336.8443862094409</v>
      </c>
      <c r="HT26" s="110">
        <v>3560.0943987201886</v>
      </c>
      <c r="HU26" s="110">
        <v>3724.3058369275977</v>
      </c>
      <c r="HV26" s="110">
        <v>3841.1839119367837</v>
      </c>
      <c r="HW26" s="110">
        <v>3934.2710722633042</v>
      </c>
      <c r="HX26" s="110">
        <v>3994.3138216917791</v>
      </c>
      <c r="HY26" s="110">
        <v>3974.9618905674383</v>
      </c>
      <c r="HZ26" s="110">
        <v>3934.0100886243908</v>
      </c>
      <c r="IA26" s="110">
        <v>3890.412796416771</v>
      </c>
      <c r="IB26" s="110">
        <v>3806.6988494443617</v>
      </c>
      <c r="IC26" s="110">
        <v>3712.7073471866365</v>
      </c>
      <c r="ID26" s="110">
        <v>3665.6573215527169</v>
      </c>
      <c r="IE26" s="110">
        <v>3592.9411245974379</v>
      </c>
    </row>
    <row r="27" spans="2:239" s="83" customFormat="1" ht="21" customHeight="1">
      <c r="B27" s="127" t="s">
        <v>101</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row>
    <row r="28" spans="2:239" s="74" customFormat="1" ht="15" customHeight="1">
      <c r="B28" s="96" t="s">
        <v>16</v>
      </c>
      <c r="C28" s="97" t="s">
        <v>55</v>
      </c>
      <c r="D28" s="103">
        <v>0.28995325283130513</v>
      </c>
      <c r="E28" s="103">
        <v>0.29389104884437761</v>
      </c>
      <c r="F28" s="103">
        <v>0.29003395822898936</v>
      </c>
      <c r="G28" s="103">
        <v>0.29420526817584153</v>
      </c>
      <c r="H28" s="103">
        <v>0.29010428843628022</v>
      </c>
      <c r="I28" s="103">
        <v>0.28832244433023307</v>
      </c>
      <c r="J28" s="103">
        <v>0.28829262934173422</v>
      </c>
      <c r="K28" s="103">
        <v>0.28861852251558862</v>
      </c>
      <c r="L28" s="103">
        <v>0.29142066045988047</v>
      </c>
      <c r="M28" s="103">
        <v>0.2893667205993522</v>
      </c>
      <c r="N28" s="103">
        <v>0.29032432035230737</v>
      </c>
      <c r="O28" s="103">
        <v>0.28944974217822184</v>
      </c>
      <c r="P28" s="103">
        <v>0.29074115951668406</v>
      </c>
      <c r="Q28" s="103">
        <v>0.29358030241643046</v>
      </c>
      <c r="R28" s="103">
        <v>0.29309754540788457</v>
      </c>
      <c r="S28" s="103">
        <v>0.29622545598771621</v>
      </c>
      <c r="T28" s="103">
        <v>0.29437519518894756</v>
      </c>
      <c r="U28" s="103">
        <v>0.29677383957370368</v>
      </c>
      <c r="V28" s="103">
        <v>0.29656212872213816</v>
      </c>
      <c r="W28" s="103">
        <v>0.29917641315105109</v>
      </c>
      <c r="X28" s="103">
        <v>0.30024406190228836</v>
      </c>
      <c r="Y28" s="103">
        <v>0.303918925205579</v>
      </c>
      <c r="Z28" s="103">
        <v>0.30586738836616589</v>
      </c>
      <c r="AA28" s="103">
        <v>0.30572356088656288</v>
      </c>
      <c r="AB28" s="103">
        <v>0.30481094225653937</v>
      </c>
      <c r="AC28" s="103">
        <v>0.30811561572051616</v>
      </c>
      <c r="AD28" s="103">
        <v>0.30985509059794863</v>
      </c>
      <c r="AE28" s="103">
        <v>0.3089452723890066</v>
      </c>
      <c r="AF28" s="103">
        <v>0.30940528426195657</v>
      </c>
      <c r="AG28" s="103">
        <v>0.31244887402820898</v>
      </c>
      <c r="AH28" s="103">
        <v>0.31622352232650175</v>
      </c>
      <c r="AI28" s="103">
        <v>0.31917705806366464</v>
      </c>
      <c r="AJ28" s="103">
        <v>0.32057889926464528</v>
      </c>
      <c r="AK28" s="103">
        <v>0.31824613165138715</v>
      </c>
      <c r="AL28" s="103">
        <v>0.32189506860889178</v>
      </c>
      <c r="AM28" s="103">
        <v>0.3222756685188311</v>
      </c>
      <c r="AN28" s="103">
        <v>0.32072660801835901</v>
      </c>
      <c r="AO28" s="103">
        <v>0.3177793417825972</v>
      </c>
      <c r="AP28" s="103">
        <v>0.31630100070385636</v>
      </c>
      <c r="AQ28" s="103">
        <v>0.31217548290673736</v>
      </c>
      <c r="AR28" s="103">
        <v>0.31777399317671323</v>
      </c>
      <c r="AS28" s="103">
        <v>0.32285459516807491</v>
      </c>
      <c r="AT28" s="103">
        <v>0.31953978532874067</v>
      </c>
      <c r="AU28" s="103">
        <v>0.32197689119625938</v>
      </c>
      <c r="AV28" s="103">
        <v>0.32369895834685047</v>
      </c>
      <c r="AW28" s="103">
        <v>0.32500777388797203</v>
      </c>
      <c r="AX28" s="103">
        <v>0.32586634272185644</v>
      </c>
      <c r="AY28" s="103">
        <v>0.32437305399454058</v>
      </c>
      <c r="AZ28" s="103">
        <v>0.33158895454274573</v>
      </c>
      <c r="BA28" s="103">
        <v>0.33516061500016797</v>
      </c>
      <c r="BB28" s="103">
        <v>0.33741120652766526</v>
      </c>
      <c r="BC28" s="103">
        <v>0.33186104236270131</v>
      </c>
      <c r="BD28" s="103">
        <v>0.33755822586157069</v>
      </c>
      <c r="BE28" s="103">
        <v>0.33605781478167174</v>
      </c>
      <c r="BF28" s="103">
        <v>0.34024870376577698</v>
      </c>
      <c r="BG28" s="103">
        <v>0.3401601966776106</v>
      </c>
      <c r="BH28" s="103">
        <v>0.34292992323789229</v>
      </c>
      <c r="BI28" s="103">
        <v>0.34416153908346764</v>
      </c>
      <c r="BJ28" s="103">
        <v>0.34262864164531032</v>
      </c>
      <c r="BK28" s="103">
        <v>0.34260119207125844</v>
      </c>
      <c r="BL28" s="103">
        <v>0.34484607001091855</v>
      </c>
      <c r="BM28" s="103">
        <v>0.34054868142067102</v>
      </c>
      <c r="BN28" s="103">
        <v>0.33817433610010589</v>
      </c>
      <c r="BO28" s="103">
        <v>0.34181973942493565</v>
      </c>
      <c r="BP28" s="103">
        <v>0.34021316309733757</v>
      </c>
      <c r="BQ28" s="103">
        <v>0.34002179539660826</v>
      </c>
      <c r="BR28" s="103">
        <v>0.34303745472536862</v>
      </c>
      <c r="BS28" s="103">
        <v>0.34273403571668054</v>
      </c>
      <c r="BT28" s="103">
        <v>0.33858049348495189</v>
      </c>
      <c r="BU28" s="103">
        <v>0.34151573725970147</v>
      </c>
      <c r="BV28" s="103">
        <v>0.33747485181027115</v>
      </c>
      <c r="BW28" s="103">
        <v>0.33747970549853129</v>
      </c>
      <c r="BX28" s="103">
        <v>0.3412057398272571</v>
      </c>
      <c r="BY28" s="103">
        <v>0.33938731031848307</v>
      </c>
      <c r="BZ28" s="103">
        <v>0.33844486213593605</v>
      </c>
      <c r="CA28" s="103">
        <v>0.33303212758446338</v>
      </c>
      <c r="CB28" s="103">
        <v>0.33097047922672052</v>
      </c>
      <c r="CC28" s="103">
        <v>0.33</v>
      </c>
      <c r="CD28" s="103">
        <v>0.33</v>
      </c>
      <c r="CE28" s="103">
        <v>0.33</v>
      </c>
      <c r="CF28" s="103">
        <v>0.32</v>
      </c>
      <c r="CG28" s="103">
        <v>0.327070196289523</v>
      </c>
      <c r="CH28" s="103">
        <v>0.32448558039055297</v>
      </c>
      <c r="CI28" s="103">
        <v>0.32342445764379202</v>
      </c>
      <c r="CJ28" s="103">
        <v>0.32063404298189602</v>
      </c>
      <c r="CK28" s="103">
        <v>0.32068699506795001</v>
      </c>
      <c r="CL28" s="103">
        <v>0.31769849006356599</v>
      </c>
      <c r="CM28" s="103">
        <v>0.320260316092431</v>
      </c>
      <c r="CN28" s="103">
        <v>0.32132901420941362</v>
      </c>
      <c r="CO28" s="103">
        <v>0.31655721105676798</v>
      </c>
      <c r="CP28" s="103">
        <v>0.318683735829974</v>
      </c>
      <c r="CQ28" s="103">
        <v>0.32177727652417798</v>
      </c>
      <c r="CR28" s="103">
        <v>0.31557584983484199</v>
      </c>
      <c r="CS28" s="103">
        <v>0.319837464558476</v>
      </c>
      <c r="CT28" s="103">
        <v>0.31759004703073201</v>
      </c>
      <c r="CU28" s="103">
        <v>0.31770835396625802</v>
      </c>
      <c r="CV28" s="103">
        <v>0.31989517341323698</v>
      </c>
      <c r="CW28" s="103">
        <v>0.31480038018532902</v>
      </c>
      <c r="CX28" s="103">
        <v>0.31928581772237202</v>
      </c>
      <c r="CY28" s="103">
        <v>0.31696501942702898</v>
      </c>
      <c r="CZ28" s="103">
        <v>0.31824924883446998</v>
      </c>
      <c r="DA28" s="103">
        <v>0.31909205843759803</v>
      </c>
      <c r="DB28" s="103">
        <v>0.32744302150174398</v>
      </c>
      <c r="DC28" s="103">
        <v>0.32808582900568001</v>
      </c>
      <c r="DD28" s="103">
        <v>0.33077299658690001</v>
      </c>
      <c r="DE28" s="103">
        <v>0.33218762469619101</v>
      </c>
      <c r="DF28" s="103">
        <v>0.33296836951078401</v>
      </c>
      <c r="DG28" s="103">
        <v>0.33698756534365998</v>
      </c>
      <c r="DH28" s="103">
        <v>0.341909738764821</v>
      </c>
      <c r="DI28" s="103">
        <v>0.343433614815989</v>
      </c>
      <c r="DJ28" s="103">
        <v>0.34625529842139402</v>
      </c>
      <c r="DK28" s="103">
        <v>0.342038877020648</v>
      </c>
      <c r="DL28" s="103">
        <v>0.34374992987352898</v>
      </c>
      <c r="DM28" s="103">
        <v>0.34147441140891499</v>
      </c>
      <c r="DN28" s="103">
        <v>0.343497120240354</v>
      </c>
      <c r="DO28" s="103">
        <v>0.33975858390390201</v>
      </c>
      <c r="DP28" s="103">
        <v>0.33771801919196498</v>
      </c>
      <c r="DQ28" s="103">
        <v>0.34015695063408502</v>
      </c>
      <c r="DR28" s="103">
        <v>0.33591673712526299</v>
      </c>
      <c r="DS28" s="103">
        <v>0.33489316683553599</v>
      </c>
      <c r="DT28" s="103">
        <v>0.33511817921516002</v>
      </c>
      <c r="DU28" s="103">
        <v>0.33067810530045799</v>
      </c>
      <c r="DV28" s="103">
        <v>0.32969249961410002</v>
      </c>
      <c r="DW28" s="103">
        <v>0.33412080390104598</v>
      </c>
      <c r="DX28" s="103">
        <v>0.33340760112107698</v>
      </c>
      <c r="DY28" s="103">
        <v>0.33507243054811298</v>
      </c>
      <c r="DZ28" s="103">
        <v>0.33299817413577598</v>
      </c>
      <c r="EA28" s="103">
        <v>0.33516148219363001</v>
      </c>
      <c r="EB28" s="103">
        <v>0.33751117738833702</v>
      </c>
      <c r="EC28" s="103">
        <v>0.33898102049724899</v>
      </c>
      <c r="ED28" s="103">
        <v>0.34127070522185798</v>
      </c>
      <c r="EE28" s="103">
        <v>0.33908262074953999</v>
      </c>
      <c r="EF28" s="103">
        <v>0.33633433891810399</v>
      </c>
      <c r="EG28" s="103">
        <v>0.339313921718502</v>
      </c>
      <c r="EH28" s="103">
        <v>0.33688071924739199</v>
      </c>
      <c r="EI28" s="103">
        <v>0.33709445733750798</v>
      </c>
      <c r="EJ28" s="103">
        <v>0.33118891493785102</v>
      </c>
      <c r="EK28" s="103">
        <v>0.332292282474145</v>
      </c>
      <c r="EL28" s="103">
        <v>0.33148517301233399</v>
      </c>
      <c r="EM28" s="103">
        <v>0.32925583673132902</v>
      </c>
      <c r="EN28" s="103">
        <v>0.32546038235563501</v>
      </c>
      <c r="EO28" s="103">
        <v>0.33058697635052797</v>
      </c>
      <c r="EP28" s="103">
        <v>0.33473820495058798</v>
      </c>
      <c r="EQ28" s="103">
        <v>0.329891005046342</v>
      </c>
      <c r="ER28" s="103">
        <v>0.32868239492353302</v>
      </c>
      <c r="ES28" s="103">
        <v>0.32899687442945402</v>
      </c>
      <c r="ET28" s="103">
        <v>0.322304207015574</v>
      </c>
      <c r="EU28" s="103">
        <v>0.320344720277005</v>
      </c>
      <c r="EV28" s="103">
        <v>0.32667831526865698</v>
      </c>
      <c r="EW28" s="103">
        <v>0.31904906336107802</v>
      </c>
      <c r="EX28" s="103">
        <v>0.31878881104551798</v>
      </c>
      <c r="EY28" s="103">
        <v>0.31941990442906698</v>
      </c>
      <c r="EZ28" s="103">
        <v>0.32044361133168597</v>
      </c>
      <c r="FA28" s="103">
        <v>0.32238461755876802</v>
      </c>
      <c r="FB28" s="103">
        <v>0.32767031557002424</v>
      </c>
      <c r="FC28" s="103">
        <v>0.32339531958137152</v>
      </c>
      <c r="FD28" s="103">
        <v>0.32901280141226602</v>
      </c>
      <c r="FE28" s="103">
        <v>0.32262232126325802</v>
      </c>
      <c r="FF28" s="103">
        <v>0.31896774304178943</v>
      </c>
      <c r="FG28" s="103">
        <v>0.32771709417913952</v>
      </c>
      <c r="FH28" s="103">
        <v>0.32498889804574566</v>
      </c>
      <c r="FI28" s="103">
        <v>0.32701732153339297</v>
      </c>
      <c r="FJ28" s="103">
        <v>0.32356619060830727</v>
      </c>
      <c r="FK28" s="103">
        <v>0.32971328860840776</v>
      </c>
      <c r="FL28" s="103">
        <v>0.3279946050212334</v>
      </c>
      <c r="FM28" s="103">
        <v>0.32940904154243617</v>
      </c>
      <c r="FN28" s="103">
        <v>0.32803203783425</v>
      </c>
      <c r="FO28" s="103">
        <v>0.33321980420302888</v>
      </c>
      <c r="FP28" s="103">
        <v>0.33682828023588451</v>
      </c>
      <c r="FQ28" s="103">
        <v>0.33479314724838238</v>
      </c>
      <c r="FR28" s="103">
        <v>0.33877163516909697</v>
      </c>
      <c r="FS28" s="103">
        <v>0.33641101937773149</v>
      </c>
      <c r="FT28" s="103">
        <v>0.33816024260877037</v>
      </c>
      <c r="FU28" s="103">
        <v>0.33681929496213964</v>
      </c>
      <c r="FV28" s="103">
        <v>0.33659205617627691</v>
      </c>
      <c r="FW28" s="103">
        <v>0.33750904678601135</v>
      </c>
      <c r="FX28" s="103">
        <v>0.33501981893025734</v>
      </c>
      <c r="FY28" s="103">
        <v>0.33969985055244434</v>
      </c>
      <c r="FZ28" s="103">
        <v>0.33677520895112456</v>
      </c>
      <c r="GA28" s="103">
        <v>0.3362605000725532</v>
      </c>
      <c r="GB28" s="103">
        <v>0.33246250018239359</v>
      </c>
      <c r="GC28" s="103">
        <v>0.32802246892381393</v>
      </c>
      <c r="GD28" s="103">
        <v>0.32645638156089152</v>
      </c>
      <c r="GE28" s="103">
        <v>0.3277704151480349</v>
      </c>
      <c r="GF28" s="103">
        <v>0.32990777248693398</v>
      </c>
      <c r="GG28" s="103">
        <v>0.32784137908958405</v>
      </c>
      <c r="GH28" s="103">
        <v>0.33040464727554542</v>
      </c>
      <c r="GI28" s="103">
        <v>0.33309904248791372</v>
      </c>
      <c r="GJ28" s="103">
        <v>0.32594374416020166</v>
      </c>
      <c r="GK28" s="103">
        <v>0.32609826446706319</v>
      </c>
      <c r="GL28" s="103">
        <v>0.32942901916872253</v>
      </c>
      <c r="GM28" s="103">
        <v>0.32697878614224268</v>
      </c>
      <c r="GN28" s="103">
        <v>0.32596936691804701</v>
      </c>
      <c r="GO28" s="103">
        <v>0.32353663120204285</v>
      </c>
      <c r="GP28" s="103">
        <v>0.32410647100127793</v>
      </c>
      <c r="GQ28" s="103">
        <v>0.32587899463616754</v>
      </c>
      <c r="GR28" s="103">
        <v>0.32475007979836185</v>
      </c>
      <c r="GS28" s="103">
        <v>0.32096341556475805</v>
      </c>
      <c r="GT28" s="103">
        <v>0.32332142700933242</v>
      </c>
      <c r="GU28" s="103">
        <v>0.32321002735171989</v>
      </c>
      <c r="GV28" s="103">
        <v>0.3255326638098609</v>
      </c>
      <c r="GW28" s="103">
        <v>0.32739386969301598</v>
      </c>
      <c r="GX28" s="103">
        <v>0.32795304254242669</v>
      </c>
      <c r="GY28" s="103">
        <v>0.32505803243950665</v>
      </c>
      <c r="GZ28" s="103">
        <v>0.32303652972571029</v>
      </c>
      <c r="HA28" s="103">
        <v>0.32370877216921118</v>
      </c>
      <c r="HB28" s="103">
        <v>0.32317798896181854</v>
      </c>
      <c r="HC28" s="103">
        <v>0.32365053313520831</v>
      </c>
      <c r="HD28" s="103">
        <v>0.32562089206240841</v>
      </c>
      <c r="HE28" s="103">
        <v>0.32481788186772925</v>
      </c>
      <c r="HF28" s="103">
        <v>0.33045131239144021</v>
      </c>
      <c r="HG28" s="103">
        <v>0.32073464547074326</v>
      </c>
      <c r="HH28" s="103">
        <v>0.32066523579524381</v>
      </c>
      <c r="HI28" s="103">
        <v>0.32669526250741981</v>
      </c>
      <c r="HJ28" s="103">
        <v>0.32635304526930392</v>
      </c>
      <c r="HK28" s="103">
        <v>0.32665464909843572</v>
      </c>
      <c r="HL28" s="103">
        <v>0.32711037131864013</v>
      </c>
      <c r="HM28" s="103">
        <v>0.32811849596861176</v>
      </c>
      <c r="HN28" s="103">
        <v>0.32417160253907268</v>
      </c>
      <c r="HO28" s="103">
        <v>0.32685018358489648</v>
      </c>
      <c r="HP28" s="103">
        <v>0.33444921039709252</v>
      </c>
      <c r="HQ28" s="103">
        <v>0.33281478039303852</v>
      </c>
      <c r="HR28" s="103">
        <v>0.32967489416395368</v>
      </c>
      <c r="HS28" s="103">
        <v>0.3290375562977097</v>
      </c>
      <c r="HT28" s="103">
        <v>0.32040048736533072</v>
      </c>
      <c r="HU28" s="103">
        <v>0.3342438468912774</v>
      </c>
      <c r="HV28" s="103">
        <v>0.32766503240280481</v>
      </c>
      <c r="HW28" s="103">
        <v>0.32743135122126471</v>
      </c>
      <c r="HX28" s="103">
        <v>0.33374991114268637</v>
      </c>
      <c r="HY28" s="103">
        <v>0.33234089667065597</v>
      </c>
      <c r="HZ28" s="103">
        <v>0.33284402932208018</v>
      </c>
      <c r="IA28" s="103">
        <v>0.33127873673767011</v>
      </c>
      <c r="IB28" s="103">
        <v>0.33736955752718745</v>
      </c>
      <c r="IC28" s="103">
        <v>0.32821536479915087</v>
      </c>
      <c r="ID28" s="103">
        <v>0.32953916223464713</v>
      </c>
      <c r="IE28" s="103">
        <v>0.33950817608721745</v>
      </c>
    </row>
    <row r="29" spans="2:239" s="134" customFormat="1" ht="15" customHeight="1">
      <c r="B29" s="99" t="s">
        <v>36</v>
      </c>
      <c r="C29" s="100" t="s">
        <v>114</v>
      </c>
      <c r="D29" s="101">
        <v>2.1792694050743053</v>
      </c>
      <c r="E29" s="101">
        <v>2.2411616785728232</v>
      </c>
      <c r="F29" s="101">
        <v>2.1812905750783198</v>
      </c>
      <c r="G29" s="101">
        <v>2.2161843922359377</v>
      </c>
      <c r="H29" s="101">
        <v>2.1656051533269172</v>
      </c>
      <c r="I29" s="101">
        <v>2.1584271848100371</v>
      </c>
      <c r="J29" s="101">
        <v>2.157424065736766</v>
      </c>
      <c r="K29" s="101">
        <v>2.1576655759365395</v>
      </c>
      <c r="L29" s="101">
        <v>2.2025951386820024</v>
      </c>
      <c r="M29" s="101">
        <v>2.1901070806323677</v>
      </c>
      <c r="N29" s="101">
        <v>2.1880376360274307</v>
      </c>
      <c r="O29" s="101">
        <v>2.1926694695316238</v>
      </c>
      <c r="P29" s="101">
        <v>2.2112508425075377</v>
      </c>
      <c r="Q29" s="101">
        <v>2.2278536033381315</v>
      </c>
      <c r="R29" s="101">
        <v>2.2376331142862669</v>
      </c>
      <c r="S29" s="101">
        <v>2.2608737745669027</v>
      </c>
      <c r="T29" s="101">
        <v>2.2322469785496337</v>
      </c>
      <c r="U29" s="101">
        <v>2.266811499829144</v>
      </c>
      <c r="V29" s="101">
        <v>2.2691513900210323</v>
      </c>
      <c r="W29" s="101">
        <v>2.280268544850538</v>
      </c>
      <c r="X29" s="101">
        <v>2.2900179315547518</v>
      </c>
      <c r="Y29" s="101">
        <v>2.3369423738894426</v>
      </c>
      <c r="Z29" s="101">
        <v>2.3366484734174078</v>
      </c>
      <c r="AA29" s="101">
        <v>2.3415538572436518</v>
      </c>
      <c r="AB29" s="101">
        <v>2.3464465482968673</v>
      </c>
      <c r="AC29" s="101">
        <v>2.3373193425908663</v>
      </c>
      <c r="AD29" s="101">
        <v>2.3586237482988501</v>
      </c>
      <c r="AE29" s="101">
        <v>2.3390442069088317</v>
      </c>
      <c r="AF29" s="101">
        <v>2.328282593719377</v>
      </c>
      <c r="AG29" s="101">
        <v>2.3564450483816413</v>
      </c>
      <c r="AH29" s="101">
        <v>2.3498800069707158</v>
      </c>
      <c r="AI29" s="101">
        <v>2.4018597080182533</v>
      </c>
      <c r="AJ29" s="101">
        <v>2.434660638824325</v>
      </c>
      <c r="AK29" s="101">
        <v>2.4124511928085917</v>
      </c>
      <c r="AL29" s="101">
        <v>2.4251881673823461</v>
      </c>
      <c r="AM29" s="101">
        <v>2.4355367971029498</v>
      </c>
      <c r="AN29" s="101">
        <v>2.4415421940785058</v>
      </c>
      <c r="AO29" s="101">
        <v>2.4102022964060388</v>
      </c>
      <c r="AP29" s="101">
        <v>2.3978441038688296</v>
      </c>
      <c r="AQ29" s="101">
        <v>2.3674566974398465</v>
      </c>
      <c r="AR29" s="101">
        <v>2.4342764361933327</v>
      </c>
      <c r="AS29" s="101">
        <v>2.4541360920071704</v>
      </c>
      <c r="AT29" s="101">
        <v>2.4130824200955092</v>
      </c>
      <c r="AU29" s="101">
        <v>2.4094207346529055</v>
      </c>
      <c r="AV29" s="101">
        <v>2.4702118264357633</v>
      </c>
      <c r="AW29" s="101">
        <v>2.4779339052717866</v>
      </c>
      <c r="AX29" s="101">
        <v>2.4560331047370694</v>
      </c>
      <c r="AY29" s="101">
        <v>2.4741185655038351</v>
      </c>
      <c r="AZ29" s="101">
        <v>2.5181307482357229</v>
      </c>
      <c r="BA29" s="101">
        <v>2.5126323196336897</v>
      </c>
      <c r="BB29" s="101">
        <v>2.5517671212524067</v>
      </c>
      <c r="BC29" s="101">
        <v>2.4953094075093287</v>
      </c>
      <c r="BD29" s="101">
        <v>2.5338627788979431</v>
      </c>
      <c r="BE29" s="101">
        <v>2.5425380204725392</v>
      </c>
      <c r="BF29" s="101">
        <v>2.5590340069868684</v>
      </c>
      <c r="BG29" s="101">
        <v>2.5660608449642068</v>
      </c>
      <c r="BH29" s="101">
        <v>2.6055129267688062</v>
      </c>
      <c r="BI29" s="101">
        <v>2.5968767882950434</v>
      </c>
      <c r="BJ29" s="101">
        <v>2.5986513268268321</v>
      </c>
      <c r="BK29" s="101">
        <v>2.5776214148032479</v>
      </c>
      <c r="BL29" s="101">
        <v>2.6002611170196812</v>
      </c>
      <c r="BM29" s="101">
        <v>2.5781194777405885</v>
      </c>
      <c r="BN29" s="101">
        <v>2.5610106293023511</v>
      </c>
      <c r="BO29" s="101">
        <v>2.6018843839566754</v>
      </c>
      <c r="BP29" s="101">
        <v>2.6019572920770759</v>
      </c>
      <c r="BQ29" s="101">
        <v>2.6158055295616491</v>
      </c>
      <c r="BR29" s="101">
        <v>2.6207878713660313</v>
      </c>
      <c r="BS29" s="101">
        <v>2.6307017181273578</v>
      </c>
      <c r="BT29" s="101">
        <v>2.6035822415615839</v>
      </c>
      <c r="BU29" s="101">
        <v>2.6370619290689836</v>
      </c>
      <c r="BV29" s="101">
        <v>2.5845285078292184</v>
      </c>
      <c r="BW29" s="101">
        <v>2.5996993708568299</v>
      </c>
      <c r="BX29" s="101">
        <v>2.629959272472453</v>
      </c>
      <c r="BY29" s="101">
        <v>2.6198635261934529</v>
      </c>
      <c r="BZ29" s="101">
        <v>2.6092883936159668</v>
      </c>
      <c r="CA29" s="101">
        <v>2.579629043493961</v>
      </c>
      <c r="CB29" s="101">
        <v>2.5687987126353287</v>
      </c>
      <c r="CC29" s="101">
        <v>2.5819999999999999</v>
      </c>
      <c r="CD29" s="101">
        <v>2.6150000000000002</v>
      </c>
      <c r="CE29" s="101">
        <v>2.609</v>
      </c>
      <c r="CF29" s="101">
        <v>2.6030000000000002</v>
      </c>
      <c r="CG29" s="101">
        <v>2.5897262900515998</v>
      </c>
      <c r="CH29" s="101">
        <v>2.5814926844718298</v>
      </c>
      <c r="CI29" s="101">
        <v>2.5781886534649301</v>
      </c>
      <c r="CJ29" s="101">
        <v>2.5277913064254398</v>
      </c>
      <c r="CK29" s="101">
        <v>2.57233748777535</v>
      </c>
      <c r="CL29" s="101">
        <v>2.52769444770873</v>
      </c>
      <c r="CM29" s="101">
        <v>2.5609863584027099</v>
      </c>
      <c r="CN29" s="101">
        <v>2.5593715088381854</v>
      </c>
      <c r="CO29" s="101">
        <v>2.52172219199212</v>
      </c>
      <c r="CP29" s="101">
        <v>2.5410622007706598</v>
      </c>
      <c r="CQ29" s="101">
        <v>2.5760333862247999</v>
      </c>
      <c r="CR29" s="101">
        <v>2.5184205479791899</v>
      </c>
      <c r="CS29" s="101">
        <v>2.5750807201074202</v>
      </c>
      <c r="CT29" s="101">
        <v>2.5415377721733599</v>
      </c>
      <c r="CU29" s="101">
        <v>2.5500269237741202</v>
      </c>
      <c r="CV29" s="101">
        <v>2.5840337956322701</v>
      </c>
      <c r="CW29" s="101">
        <v>2.52071379240728</v>
      </c>
      <c r="CX29" s="101">
        <v>2.5503726723661302</v>
      </c>
      <c r="CY29" s="101">
        <v>2.5115462376802098</v>
      </c>
      <c r="CZ29" s="101">
        <v>2.5133240765363101</v>
      </c>
      <c r="DA29" s="101">
        <v>2.5192888696094098</v>
      </c>
      <c r="DB29" s="101">
        <v>2.5538978133510302</v>
      </c>
      <c r="DC29" s="101">
        <v>2.5623147998035298</v>
      </c>
      <c r="DD29" s="101">
        <v>2.5706033593530799</v>
      </c>
      <c r="DE29" s="101">
        <v>2.59072583638623</v>
      </c>
      <c r="DF29" s="101">
        <v>2.5698286864931399</v>
      </c>
      <c r="DG29" s="101">
        <v>2.5988885160152702</v>
      </c>
      <c r="DH29" s="101">
        <v>2.61323493489901</v>
      </c>
      <c r="DI29" s="101">
        <v>2.6027713514272199</v>
      </c>
      <c r="DJ29" s="101">
        <v>2.6285029734726502</v>
      </c>
      <c r="DK29" s="101">
        <v>2.5943720317235801</v>
      </c>
      <c r="DL29" s="101">
        <v>2.6156320437095202</v>
      </c>
      <c r="DM29" s="101">
        <v>2.6187953814621099</v>
      </c>
      <c r="DN29" s="101">
        <v>2.6594904903649899</v>
      </c>
      <c r="DO29" s="101">
        <v>2.63010526216947</v>
      </c>
      <c r="DP29" s="101">
        <v>2.6340163457279502</v>
      </c>
      <c r="DQ29" s="101">
        <v>2.6797988321950701</v>
      </c>
      <c r="DR29" s="101">
        <v>2.6536594776110598</v>
      </c>
      <c r="DS29" s="101">
        <v>2.67037579449222</v>
      </c>
      <c r="DT29" s="101">
        <v>2.69569423538</v>
      </c>
      <c r="DU29" s="101">
        <v>2.66142015588437</v>
      </c>
      <c r="DV29" s="101">
        <v>2.67090670891118</v>
      </c>
      <c r="DW29" s="101">
        <v>2.7152275878983301</v>
      </c>
      <c r="DX29" s="101">
        <v>2.7232102749404499</v>
      </c>
      <c r="DY29" s="101">
        <v>2.7268778431654699</v>
      </c>
      <c r="DZ29" s="101">
        <v>2.7118914068178701</v>
      </c>
      <c r="EA29" s="101">
        <v>2.73233309152522</v>
      </c>
      <c r="EB29" s="101">
        <v>2.7474332242491601</v>
      </c>
      <c r="EC29" s="101">
        <v>2.7889854253149098</v>
      </c>
      <c r="ED29" s="101">
        <v>2.7564879483400402</v>
      </c>
      <c r="EE29" s="101">
        <v>2.7762375437301601</v>
      </c>
      <c r="EF29" s="101">
        <v>2.74917731437972</v>
      </c>
      <c r="EG29" s="101">
        <v>2.75592745761372</v>
      </c>
      <c r="EH29" s="101">
        <v>2.72283480577335</v>
      </c>
      <c r="EI29" s="101">
        <v>2.7496559736597601</v>
      </c>
      <c r="EJ29" s="101">
        <v>2.6867737158651201</v>
      </c>
      <c r="EK29" s="101">
        <v>2.7256854901096701</v>
      </c>
      <c r="EL29" s="101">
        <v>2.6911566809913299</v>
      </c>
      <c r="EM29" s="101">
        <v>2.6715916166202098</v>
      </c>
      <c r="EN29" s="101">
        <v>2.6674714444666798</v>
      </c>
      <c r="EO29" s="101">
        <v>2.712946601334</v>
      </c>
      <c r="EP29" s="101">
        <v>2.77096757216747</v>
      </c>
      <c r="EQ29" s="101">
        <v>2.7625995311982701</v>
      </c>
      <c r="ER29" s="101">
        <v>2.7466516787084001</v>
      </c>
      <c r="ES29" s="101">
        <v>2.7552541816040699</v>
      </c>
      <c r="ET29" s="101">
        <v>2.68037191716782</v>
      </c>
      <c r="EU29" s="101">
        <v>2.6400678030624301</v>
      </c>
      <c r="EV29" s="101">
        <v>2.7055424639066001</v>
      </c>
      <c r="EW29" s="101">
        <v>2.5993447338381399</v>
      </c>
      <c r="EX29" s="101">
        <v>2.5963727496791802</v>
      </c>
      <c r="EY29" s="101">
        <v>2.5685048645380202</v>
      </c>
      <c r="EZ29" s="101">
        <v>2.5924962196789698</v>
      </c>
      <c r="FA29" s="101">
        <v>2.6192934664057601</v>
      </c>
      <c r="FB29" s="101">
        <v>2.6809865055073119</v>
      </c>
      <c r="FC29" s="101">
        <v>2.6328474651093789</v>
      </c>
      <c r="FD29" s="101">
        <v>2.7000928149660801</v>
      </c>
      <c r="FE29" s="101">
        <v>2.6089838308104798</v>
      </c>
      <c r="FF29" s="101">
        <v>2.5630386150811217</v>
      </c>
      <c r="FG29" s="101">
        <v>2.6867740027825806</v>
      </c>
      <c r="FH29" s="101">
        <v>2.6130629067545752</v>
      </c>
      <c r="FI29" s="101">
        <v>2.649494909610278</v>
      </c>
      <c r="FJ29" s="101">
        <v>2.6230937902283817</v>
      </c>
      <c r="FK29" s="101">
        <v>2.6876512879551044</v>
      </c>
      <c r="FL29" s="101">
        <v>2.6898584413324813</v>
      </c>
      <c r="FM29" s="101">
        <v>2.72403759507718</v>
      </c>
      <c r="FN29" s="101">
        <v>2.6871318511211322</v>
      </c>
      <c r="FO29" s="101">
        <v>2.7667294995903706</v>
      </c>
      <c r="FP29" s="101">
        <v>2.8347165726062582</v>
      </c>
      <c r="FQ29" s="101">
        <v>2.7827026782341799</v>
      </c>
      <c r="FR29" s="101">
        <v>2.8151033013190636</v>
      </c>
      <c r="FS29" s="101">
        <v>2.7963489101319925</v>
      </c>
      <c r="FT29" s="101">
        <v>2.7880822264553218</v>
      </c>
      <c r="FU29" s="101">
        <v>2.7779852905586599</v>
      </c>
      <c r="FV29" s="101">
        <v>2.7718400334631523</v>
      </c>
      <c r="FW29" s="101">
        <v>2.7971823374194886</v>
      </c>
      <c r="FX29" s="101">
        <v>2.7663246072391265</v>
      </c>
      <c r="FY29" s="101">
        <v>2.8582478048777054</v>
      </c>
      <c r="FZ29" s="101">
        <v>2.8572323836277151</v>
      </c>
      <c r="GA29" s="101">
        <v>2.8718472485176134</v>
      </c>
      <c r="GB29" s="101">
        <v>2.7826702013213502</v>
      </c>
      <c r="GC29" s="101">
        <v>2.7430205941379269</v>
      </c>
      <c r="GD29" s="101">
        <v>2.7378240392901514</v>
      </c>
      <c r="GE29" s="101">
        <v>2.7700373021272489</v>
      </c>
      <c r="GF29" s="101">
        <v>2.80062218468955</v>
      </c>
      <c r="GG29" s="101">
        <v>2.8075253031836809</v>
      </c>
      <c r="GH29" s="101">
        <v>2.8414319903558134</v>
      </c>
      <c r="GI29" s="101">
        <v>2.8835637311621185</v>
      </c>
      <c r="GJ29" s="101">
        <v>2.7690401699517735</v>
      </c>
      <c r="GK29" s="101">
        <v>2.7777540290355929</v>
      </c>
      <c r="GL29" s="101">
        <v>2.8262267905242959</v>
      </c>
      <c r="GM29" s="101">
        <v>2.8192031396899067</v>
      </c>
      <c r="GN29" s="101">
        <v>2.7747581203043201</v>
      </c>
      <c r="GO29" s="101">
        <v>2.7422346230727652</v>
      </c>
      <c r="GP29" s="101">
        <v>2.7649787493035523</v>
      </c>
      <c r="GQ29" s="101">
        <v>2.7734118973737232</v>
      </c>
      <c r="GR29" s="101">
        <v>2.7945791762341132</v>
      </c>
      <c r="GS29" s="101">
        <v>2.7081919177040739</v>
      </c>
      <c r="GT29" s="101">
        <v>2.7359070881490268</v>
      </c>
      <c r="GU29" s="101">
        <v>2.7408825656424551</v>
      </c>
      <c r="GV29" s="101">
        <v>2.7508690513899912</v>
      </c>
      <c r="GW29" s="101">
        <v>2.7931575406731648</v>
      </c>
      <c r="GX29" s="101">
        <v>2.817367780406574</v>
      </c>
      <c r="GY29" s="101">
        <v>2.803675745945351</v>
      </c>
      <c r="GZ29" s="101">
        <v>2.7267924233934977</v>
      </c>
      <c r="HA29" s="101">
        <v>2.7606123204001594</v>
      </c>
      <c r="HB29" s="101">
        <v>2.7964918414767372</v>
      </c>
      <c r="HC29" s="101">
        <v>2.7716816123868795</v>
      </c>
      <c r="HD29" s="101">
        <v>2.8158982447057186</v>
      </c>
      <c r="HE29" s="101">
        <v>2.7536415285965852</v>
      </c>
      <c r="HF29" s="101">
        <v>2.8133817822040204</v>
      </c>
      <c r="HG29" s="101">
        <v>2.7110101028884546</v>
      </c>
      <c r="HH29" s="101">
        <v>2.709181978009521</v>
      </c>
      <c r="HI29" s="101">
        <v>2.7480567380795033</v>
      </c>
      <c r="HJ29" s="101">
        <v>2.7748458648044307</v>
      </c>
      <c r="HK29" s="101">
        <v>2.7611443800653523</v>
      </c>
      <c r="HL29" s="101">
        <v>2.7249008171638263</v>
      </c>
      <c r="HM29" s="101">
        <v>2.7563865349525831</v>
      </c>
      <c r="HN29" s="101">
        <v>2.6493137111539071</v>
      </c>
      <c r="HO29" s="101">
        <v>2.6908578292173639</v>
      </c>
      <c r="HP29" s="101">
        <v>2.7831470921207555</v>
      </c>
      <c r="HQ29" s="101">
        <v>2.7605130176060437</v>
      </c>
      <c r="HR29" s="101">
        <v>2.7360016429775347</v>
      </c>
      <c r="HS29" s="101">
        <v>2.6871700893259005</v>
      </c>
      <c r="HT29" s="101">
        <v>2.7114212276053933</v>
      </c>
      <c r="HU29" s="101">
        <v>2.8412390781721837</v>
      </c>
      <c r="HV29" s="101">
        <v>2.8050027697528201</v>
      </c>
      <c r="HW29" s="101">
        <v>2.8219456575628854</v>
      </c>
      <c r="HX29" s="101">
        <v>2.8754358954305319</v>
      </c>
      <c r="HY29" s="101">
        <v>2.8549150339914444</v>
      </c>
      <c r="HZ29" s="101">
        <v>2.8445114157461164</v>
      </c>
      <c r="IA29" s="101">
        <v>2.8448728661338802</v>
      </c>
      <c r="IB29" s="101">
        <v>2.8877166622681236</v>
      </c>
      <c r="IC29" s="101">
        <v>2.7968881240938197</v>
      </c>
      <c r="ID29" s="101">
        <v>2.8294280402872705</v>
      </c>
      <c r="IE29" s="101">
        <v>2.9214469493730082</v>
      </c>
    </row>
    <row r="30" spans="2:239" s="74" customFormat="1" ht="15" customHeight="1">
      <c r="B30" s="96" t="s">
        <v>17</v>
      </c>
      <c r="C30" s="97" t="s">
        <v>104</v>
      </c>
      <c r="D30" s="98">
        <v>125.01602722809093</v>
      </c>
      <c r="E30" s="98">
        <v>125.22482412595318</v>
      </c>
      <c r="F30" s="98">
        <v>126.7685508548626</v>
      </c>
      <c r="G30" s="98">
        <v>126.51651689436312</v>
      </c>
      <c r="H30" s="98">
        <v>128.30546444331964</v>
      </c>
      <c r="I30" s="98">
        <v>129.06695292782049</v>
      </c>
      <c r="J30" s="98">
        <v>128.9670735132257</v>
      </c>
      <c r="K30" s="98">
        <v>129.09602315553516</v>
      </c>
      <c r="L30" s="98">
        <v>127.7268661188979</v>
      </c>
      <c r="M30" s="98">
        <v>128.56380980124035</v>
      </c>
      <c r="N30" s="98">
        <v>128.03826914793422</v>
      </c>
      <c r="O30" s="98">
        <v>127.29267285521499</v>
      </c>
      <c r="P30" s="98">
        <v>128.16458948450779</v>
      </c>
      <c r="Q30" s="98">
        <v>126.970825840966</v>
      </c>
      <c r="R30" s="98">
        <v>126.88109144639675</v>
      </c>
      <c r="S30" s="98">
        <v>126.02126200855713</v>
      </c>
      <c r="T30" s="98">
        <v>125.94196727291077</v>
      </c>
      <c r="U30" s="98">
        <v>125.5502011558131</v>
      </c>
      <c r="V30" s="98">
        <v>130.62967576870375</v>
      </c>
      <c r="W30" s="98">
        <v>125.44060417281035</v>
      </c>
      <c r="X30" s="98">
        <v>124.92001007408759</v>
      </c>
      <c r="Y30" s="98">
        <v>124.66024293222691</v>
      </c>
      <c r="Z30" s="98">
        <v>124.54125038836354</v>
      </c>
      <c r="AA30" s="98">
        <v>124.80098037626055</v>
      </c>
      <c r="AB30" s="98">
        <v>124.66549223766155</v>
      </c>
      <c r="AC30" s="98">
        <v>126.18421003524395</v>
      </c>
      <c r="AD30" s="98">
        <v>126.39590860262082</v>
      </c>
      <c r="AE30" s="98">
        <v>126.51365984786466</v>
      </c>
      <c r="AF30" s="98">
        <v>126.91161008893938</v>
      </c>
      <c r="AG30" s="98">
        <v>127.29105341208169</v>
      </c>
      <c r="AH30" s="98">
        <v>127.07771100494885</v>
      </c>
      <c r="AI30" s="98">
        <v>126.96547100143523</v>
      </c>
      <c r="AJ30" s="98">
        <v>127.77992143921445</v>
      </c>
      <c r="AK30" s="98">
        <v>129.12547857940427</v>
      </c>
      <c r="AL30" s="98">
        <v>128.40133639151358</v>
      </c>
      <c r="AM30" s="98">
        <v>129.10941218209268</v>
      </c>
      <c r="AN30" s="98">
        <v>128.55073845902513</v>
      </c>
      <c r="AO30" s="98">
        <v>131.27537321423202</v>
      </c>
      <c r="AP30" s="98">
        <v>132.3965782465782</v>
      </c>
      <c r="AQ30" s="98">
        <v>133.08771300632634</v>
      </c>
      <c r="AR30" s="98">
        <v>131.19310269881217</v>
      </c>
      <c r="AS30" s="98">
        <v>134.1573041896344</v>
      </c>
      <c r="AT30" s="98">
        <v>136.00666660013184</v>
      </c>
      <c r="AU30" s="98">
        <v>138.48712391310318</v>
      </c>
      <c r="AV30" s="98">
        <v>140.99373217495841</v>
      </c>
      <c r="AW30" s="98">
        <v>144.25491777089559</v>
      </c>
      <c r="AX30" s="98">
        <v>148.26722592853267</v>
      </c>
      <c r="AY30" s="98">
        <v>151.70020591089033</v>
      </c>
      <c r="AZ30" s="98">
        <v>154.43613175894075</v>
      </c>
      <c r="BA30" s="98">
        <v>158.84298044314326</v>
      </c>
      <c r="BB30" s="98">
        <v>162.70917268605001</v>
      </c>
      <c r="BC30" s="98">
        <v>164.95331122172547</v>
      </c>
      <c r="BD30" s="98">
        <v>170.34117137706897</v>
      </c>
      <c r="BE30" s="98">
        <v>173.07260100652277</v>
      </c>
      <c r="BF30" s="98">
        <v>177.3410206737781</v>
      </c>
      <c r="BG30" s="98">
        <v>180.21195912514369</v>
      </c>
      <c r="BH30" s="98">
        <v>182.05235710909901</v>
      </c>
      <c r="BI30" s="98">
        <v>184.53303217512001</v>
      </c>
      <c r="BJ30" s="98">
        <v>186.67378279138171</v>
      </c>
      <c r="BK30" s="98">
        <v>189.38724481004115</v>
      </c>
      <c r="BL30" s="98">
        <v>190.75748348423247</v>
      </c>
      <c r="BM30" s="98">
        <v>191.45411532536426</v>
      </c>
      <c r="BN30" s="98">
        <v>191.52730167968008</v>
      </c>
      <c r="BO30" s="98">
        <v>189.09637507976555</v>
      </c>
      <c r="BP30" s="98">
        <v>188.24753841942533</v>
      </c>
      <c r="BQ30" s="98">
        <v>188.23020943375289</v>
      </c>
      <c r="BR30" s="98">
        <v>185.21623054792653</v>
      </c>
      <c r="BS30" s="98">
        <v>183.68460947735269</v>
      </c>
      <c r="BT30" s="98">
        <v>183.3161873541458</v>
      </c>
      <c r="BU30" s="98">
        <v>183.75928681989865</v>
      </c>
      <c r="BV30" s="98">
        <v>184.26798492006478</v>
      </c>
      <c r="BW30" s="98">
        <v>182.67638519424534</v>
      </c>
      <c r="BX30" s="98">
        <v>181.58783538640103</v>
      </c>
      <c r="BY30" s="98">
        <v>182.70593679755785</v>
      </c>
      <c r="BZ30" s="98">
        <v>180.93246612024197</v>
      </c>
      <c r="CA30" s="98">
        <v>180.87287342821344</v>
      </c>
      <c r="CB30" s="98">
        <v>180.80073858404421</v>
      </c>
      <c r="CC30" s="98">
        <v>181</v>
      </c>
      <c r="CD30" s="98">
        <v>181</v>
      </c>
      <c r="CE30" s="98">
        <v>183</v>
      </c>
      <c r="CF30" s="98">
        <v>183</v>
      </c>
      <c r="CG30" s="98">
        <v>187.58708071346001</v>
      </c>
      <c r="CH30" s="98">
        <v>190.669049068428</v>
      </c>
      <c r="CI30" s="98">
        <v>192.46354586864001</v>
      </c>
      <c r="CJ30" s="98">
        <v>196.390983675114</v>
      </c>
      <c r="CK30" s="98">
        <v>196.97642353501001</v>
      </c>
      <c r="CL30" s="98">
        <v>201.104485654537</v>
      </c>
      <c r="CM30" s="98">
        <v>202.34321729956801</v>
      </c>
      <c r="CN30" s="98">
        <v>207.27486094195939</v>
      </c>
      <c r="CO30" s="98">
        <v>210.29249238127099</v>
      </c>
      <c r="CP30" s="98">
        <v>213.12653622623</v>
      </c>
      <c r="CQ30" s="98">
        <v>215.31217040884599</v>
      </c>
      <c r="CR30" s="98">
        <v>219.299580141706</v>
      </c>
      <c r="CS30" s="98">
        <v>219.57722513948499</v>
      </c>
      <c r="CT30" s="98">
        <v>219.46295068995201</v>
      </c>
      <c r="CU30" s="98">
        <v>222.513044205814</v>
      </c>
      <c r="CV30" s="98">
        <v>222.17079983163401</v>
      </c>
      <c r="CW30" s="98">
        <v>225.42153786935501</v>
      </c>
      <c r="CX30" s="98">
        <v>223.30408532858601</v>
      </c>
      <c r="CY30" s="98">
        <v>225.068194545078</v>
      </c>
      <c r="CZ30" s="98">
        <v>225.902125462139</v>
      </c>
      <c r="DA30" s="98">
        <v>225.98618973876799</v>
      </c>
      <c r="DB30" s="98">
        <v>226.95452951534301</v>
      </c>
      <c r="DC30" s="98">
        <v>228.56653803404001</v>
      </c>
      <c r="DD30" s="98">
        <v>231.22491917354699</v>
      </c>
      <c r="DE30" s="98">
        <v>234.67819891748499</v>
      </c>
      <c r="DF30" s="98">
        <v>237.888219652251</v>
      </c>
      <c r="DG30" s="98">
        <v>243.06120720039101</v>
      </c>
      <c r="DH30" s="98">
        <v>245.59048100504</v>
      </c>
      <c r="DI30" s="98">
        <v>248.84029606849899</v>
      </c>
      <c r="DJ30" s="98">
        <v>250.75359335931401</v>
      </c>
      <c r="DK30" s="98">
        <v>253.52026705598601</v>
      </c>
      <c r="DL30" s="98">
        <v>256.92384116379799</v>
      </c>
      <c r="DM30" s="98">
        <v>257.28388769825301</v>
      </c>
      <c r="DN30" s="98">
        <v>258.048473535364</v>
      </c>
      <c r="DO30" s="98">
        <v>256.95799818096998</v>
      </c>
      <c r="DP30" s="98">
        <v>255.81945789001799</v>
      </c>
      <c r="DQ30" s="98">
        <v>255.92096298321599</v>
      </c>
      <c r="DR30" s="98">
        <v>253.96544690772001</v>
      </c>
      <c r="DS30" s="98">
        <v>252.68745203972301</v>
      </c>
      <c r="DT30" s="98">
        <v>252.16408775352099</v>
      </c>
      <c r="DU30" s="98">
        <v>250.29348877135101</v>
      </c>
      <c r="DV30" s="98">
        <v>247.55822046768799</v>
      </c>
      <c r="DW30" s="98">
        <v>247.52849190127799</v>
      </c>
      <c r="DX30" s="98">
        <v>245.96637352831999</v>
      </c>
      <c r="DY30" s="98">
        <v>244.561858383698</v>
      </c>
      <c r="DZ30" s="98">
        <v>244.23771755439901</v>
      </c>
      <c r="EA30" s="98">
        <v>241.25665466610599</v>
      </c>
      <c r="EB30" s="98">
        <v>238.15602638392801</v>
      </c>
      <c r="EC30" s="98">
        <v>237.91310789983899</v>
      </c>
      <c r="ED30" s="98">
        <v>233.869017996385</v>
      </c>
      <c r="EE30" s="98">
        <v>235.37956425383999</v>
      </c>
      <c r="EF30" s="98">
        <v>231.28449333387599</v>
      </c>
      <c r="EG30" s="98">
        <v>229.35574008898601</v>
      </c>
      <c r="EH30" s="98">
        <v>224.58241623370299</v>
      </c>
      <c r="EI30" s="98">
        <v>223.53686111539901</v>
      </c>
      <c r="EJ30" s="98">
        <v>221.11566076077099</v>
      </c>
      <c r="EK30" s="98">
        <v>221.94822758946299</v>
      </c>
      <c r="EL30" s="98">
        <v>217.48208851034599</v>
      </c>
      <c r="EM30" s="98">
        <v>217.90180335924299</v>
      </c>
      <c r="EN30" s="98">
        <v>214.77169392124901</v>
      </c>
      <c r="EO30" s="98">
        <v>212.05768447322299</v>
      </c>
      <c r="EP30" s="98">
        <v>211.618515178412</v>
      </c>
      <c r="EQ30" s="98">
        <v>209.982947401324</v>
      </c>
      <c r="ER30" s="98">
        <v>207.16237580724999</v>
      </c>
      <c r="ES30" s="98">
        <v>204.18792692522399</v>
      </c>
      <c r="ET30" s="98">
        <v>201.272063688732</v>
      </c>
      <c r="EU30" s="98">
        <v>200.794405813292</v>
      </c>
      <c r="EV30" s="98">
        <v>199.726187790816</v>
      </c>
      <c r="EW30" s="98">
        <v>198.12104406066001</v>
      </c>
      <c r="EX30" s="98">
        <v>199.454986655798</v>
      </c>
      <c r="EY30" s="98">
        <v>196.87887883856101</v>
      </c>
      <c r="EZ30" s="98">
        <v>197.497286663578</v>
      </c>
      <c r="FA30" s="98">
        <v>198.86819522648099</v>
      </c>
      <c r="FB30" s="98">
        <v>199.01761704052475</v>
      </c>
      <c r="FC30" s="98">
        <v>202.30436611635756</v>
      </c>
      <c r="FD30" s="98">
        <v>202.76974987667501</v>
      </c>
      <c r="FE30" s="98">
        <v>200.75022235338801</v>
      </c>
      <c r="FF30" s="98">
        <v>203.36794387004082</v>
      </c>
      <c r="FG30" s="98">
        <v>204.87620136008371</v>
      </c>
      <c r="FH30" s="98">
        <v>206.36555779548769</v>
      </c>
      <c r="FI30" s="98">
        <v>208.67511298549528</v>
      </c>
      <c r="FJ30" s="98">
        <v>207.90032338452892</v>
      </c>
      <c r="FK30" s="98">
        <v>209.62297831021283</v>
      </c>
      <c r="FL30" s="98">
        <v>210.16301522607321</v>
      </c>
      <c r="FM30" s="98">
        <v>212.39372114795691</v>
      </c>
      <c r="FN30" s="98">
        <v>212.61179381357135</v>
      </c>
      <c r="FO30" s="98">
        <v>215.13320810344223</v>
      </c>
      <c r="FP30" s="98">
        <v>217.00147583270569</v>
      </c>
      <c r="FQ30" s="98">
        <v>216.39355379490439</v>
      </c>
      <c r="FR30" s="98">
        <v>218.25528943220505</v>
      </c>
      <c r="FS30" s="98">
        <v>218.26586655585496</v>
      </c>
      <c r="FT30" s="98">
        <v>218.54957679907446</v>
      </c>
      <c r="FU30" s="98">
        <v>220.80257884553828</v>
      </c>
      <c r="FV30" s="98">
        <v>221.62292695194597</v>
      </c>
      <c r="FW30" s="98">
        <v>222.63547520550668</v>
      </c>
      <c r="FX30" s="98">
        <v>226.35062615285614</v>
      </c>
      <c r="FY30" s="98">
        <v>230.49552892299343</v>
      </c>
      <c r="FZ30" s="98">
        <v>231.62278727319992</v>
      </c>
      <c r="GA30" s="98">
        <v>236.05533113575456</v>
      </c>
      <c r="GB30" s="98">
        <v>236.37142584354231</v>
      </c>
      <c r="GC30" s="98">
        <v>240.15798790781039</v>
      </c>
      <c r="GD30" s="98">
        <v>240.92416959424625</v>
      </c>
      <c r="GE30" s="98">
        <v>243.07981241016691</v>
      </c>
      <c r="GF30" s="98">
        <v>238.390612276967</v>
      </c>
      <c r="GG30" s="98">
        <v>239.86569534905252</v>
      </c>
      <c r="GH30" s="98">
        <v>240.06001221246257</v>
      </c>
      <c r="GI30" s="98">
        <v>239.00319665444039</v>
      </c>
      <c r="GJ30" s="98">
        <v>235.97200407574735</v>
      </c>
      <c r="GK30" s="98">
        <v>235.36846313059198</v>
      </c>
      <c r="GL30" s="98">
        <v>235.17749446297182</v>
      </c>
      <c r="GM30" s="98">
        <v>233.11664177043446</v>
      </c>
      <c r="GN30" s="98">
        <v>231.231643428865</v>
      </c>
      <c r="GO30" s="98">
        <v>230.38610682000083</v>
      </c>
      <c r="GP30" s="98">
        <v>231.44466022274207</v>
      </c>
      <c r="GQ30" s="98">
        <v>230.04589378676806</v>
      </c>
      <c r="GR30" s="98">
        <v>231.5170479087742</v>
      </c>
      <c r="GS30" s="98">
        <v>230.04853540979644</v>
      </c>
      <c r="GT30" s="98">
        <v>231.86522729136439</v>
      </c>
      <c r="GU30" s="98">
        <v>232.06059257517839</v>
      </c>
      <c r="GV30" s="98">
        <v>232.79909162027838</v>
      </c>
      <c r="GW30" s="98">
        <v>233.43621135725175</v>
      </c>
      <c r="GX30" s="98">
        <v>234.19992202913929</v>
      </c>
      <c r="GY30" s="98">
        <v>237.04412903934769</v>
      </c>
      <c r="GZ30" s="98">
        <v>238.6163646772678</v>
      </c>
      <c r="HA30" s="98">
        <v>239.44457406097646</v>
      </c>
      <c r="HB30" s="98">
        <v>241.70806020639498</v>
      </c>
      <c r="HC30" s="98">
        <v>243.3076323185382</v>
      </c>
      <c r="HD30" s="98">
        <v>244.86438890585868</v>
      </c>
      <c r="HE30" s="98">
        <v>248.10971374362066</v>
      </c>
      <c r="HF30" s="98">
        <v>249.75008350394415</v>
      </c>
      <c r="HG30" s="98">
        <v>253.08233884412465</v>
      </c>
      <c r="HH30" s="98">
        <v>254.52502277584057</v>
      </c>
      <c r="HI30" s="98">
        <v>258.87681726282665</v>
      </c>
      <c r="HJ30" s="98">
        <v>264.2051994405611</v>
      </c>
      <c r="HK30" s="98">
        <v>266.58175921600252</v>
      </c>
      <c r="HL30" s="98">
        <v>267.75818514527543</v>
      </c>
      <c r="HM30" s="98">
        <v>273.159854777737</v>
      </c>
      <c r="HN30" s="98">
        <v>277.74895363489753</v>
      </c>
      <c r="HO30" s="98">
        <v>285.48733243172859</v>
      </c>
      <c r="HP30" s="98">
        <v>293.03409444248501</v>
      </c>
      <c r="HQ30" s="98">
        <v>297.57297002565485</v>
      </c>
      <c r="HR30" s="98">
        <v>309.08865441630246</v>
      </c>
      <c r="HS30" s="98">
        <v>314.875915071561</v>
      </c>
      <c r="HT30" s="98">
        <v>323.19496969490956</v>
      </c>
      <c r="HU30" s="98">
        <v>334.13812121269643</v>
      </c>
      <c r="HV30" s="98">
        <v>341.85083302977176</v>
      </c>
      <c r="HW30" s="98">
        <v>345.94961456784</v>
      </c>
      <c r="HX30" s="98">
        <v>355.53429209771656</v>
      </c>
      <c r="HY30" s="98">
        <v>360.18008009557525</v>
      </c>
      <c r="HZ30" s="98">
        <v>361.5070586356353</v>
      </c>
      <c r="IA30" s="98">
        <v>362.38911788097846</v>
      </c>
      <c r="IB30" s="98">
        <v>360.66812181346592</v>
      </c>
      <c r="IC30" s="98">
        <v>361.66488230292805</v>
      </c>
      <c r="ID30" s="98">
        <v>362.74760985358711</v>
      </c>
      <c r="IE30" s="98">
        <v>354.45824652845681</v>
      </c>
    </row>
    <row r="31" spans="2:239" s="74" customFormat="1" ht="15" customHeight="1">
      <c r="B31" s="99" t="s">
        <v>37</v>
      </c>
      <c r="C31" s="100" t="s">
        <v>58</v>
      </c>
      <c r="D31" s="110">
        <v>13.078424904510321</v>
      </c>
      <c r="E31" s="110">
        <v>12.943313040380987</v>
      </c>
      <c r="F31" s="110">
        <v>12.479546873055384</v>
      </c>
      <c r="G31" s="110">
        <v>12.298120927253777</v>
      </c>
      <c r="H31" s="110">
        <v>12.726919282959765</v>
      </c>
      <c r="I31" s="110">
        <v>12.177026382310611</v>
      </c>
      <c r="J31" s="110">
        <v>11.893021281163161</v>
      </c>
      <c r="K31" s="110">
        <v>11.200928757446922</v>
      </c>
      <c r="L31" s="110">
        <v>11.231548267258109</v>
      </c>
      <c r="M31" s="110">
        <v>11.49701188634924</v>
      </c>
      <c r="N31" s="110">
        <v>11.210347322019867</v>
      </c>
      <c r="O31" s="110">
        <v>11.017917854085168</v>
      </c>
      <c r="P31" s="110">
        <v>11.175956560423021</v>
      </c>
      <c r="Q31" s="110">
        <v>10.798944418235683</v>
      </c>
      <c r="R31" s="110">
        <v>12.530140638479432</v>
      </c>
      <c r="S31" s="110">
        <v>11.420392643569055</v>
      </c>
      <c r="T31" s="110">
        <v>12.587645548698752</v>
      </c>
      <c r="U31" s="110">
        <v>11.997839373328446</v>
      </c>
      <c r="V31" s="110">
        <v>12.802338589527704</v>
      </c>
      <c r="W31" s="110">
        <v>13.761334606831882</v>
      </c>
      <c r="X31" s="110">
        <v>12.731102444674919</v>
      </c>
      <c r="Y31" s="110">
        <v>13.536416158105483</v>
      </c>
      <c r="Z31" s="110">
        <v>12.623488504854897</v>
      </c>
      <c r="AA31" s="110">
        <v>13.132860632923204</v>
      </c>
      <c r="AB31" s="110">
        <v>13.040506501418674</v>
      </c>
      <c r="AC31" s="110">
        <v>12.485632040518219</v>
      </c>
      <c r="AD31" s="110">
        <v>11.845924943192509</v>
      </c>
      <c r="AE31" s="110">
        <v>12.871300530292231</v>
      </c>
      <c r="AF31" s="110">
        <v>11.821007848806245</v>
      </c>
      <c r="AG31" s="110">
        <v>13.02088932008601</v>
      </c>
      <c r="AH31" s="110">
        <v>13.363994734045782</v>
      </c>
      <c r="AI31" s="110">
        <v>13.661700038440417</v>
      </c>
      <c r="AJ31" s="110">
        <v>14.119867733494363</v>
      </c>
      <c r="AK31" s="110">
        <v>14.791773971248624</v>
      </c>
      <c r="AL31" s="110">
        <v>15.189309158297096</v>
      </c>
      <c r="AM31" s="110">
        <v>14.809301052281789</v>
      </c>
      <c r="AN31" s="110">
        <v>13.821281317504374</v>
      </c>
      <c r="AO31" s="110">
        <v>14.199319883820143</v>
      </c>
      <c r="AP31" s="110">
        <v>14.893172736635606</v>
      </c>
      <c r="AQ31" s="110">
        <v>14.235276614140924</v>
      </c>
      <c r="AR31" s="110">
        <v>14.938787139655004</v>
      </c>
      <c r="AS31" s="110">
        <v>16.293500964718852</v>
      </c>
      <c r="AT31" s="110">
        <v>16.41281532935049</v>
      </c>
      <c r="AU31" s="110">
        <v>16.767914662844859</v>
      </c>
      <c r="AV31" s="110">
        <v>16.194645771330173</v>
      </c>
      <c r="AW31" s="110">
        <v>17.751893567970491</v>
      </c>
      <c r="AX31" s="110">
        <v>17.600068675717715</v>
      </c>
      <c r="AY31" s="110">
        <v>16.746042005369294</v>
      </c>
      <c r="AZ31" s="110">
        <v>19.760223249373166</v>
      </c>
      <c r="BA31" s="110">
        <v>19.15569295786262</v>
      </c>
      <c r="BB31" s="110">
        <v>20.94490654388953</v>
      </c>
      <c r="BC31" s="110">
        <v>21.237103786037405</v>
      </c>
      <c r="BD31" s="110">
        <v>20.488441261266921</v>
      </c>
      <c r="BE31" s="110">
        <v>22.51176002289473</v>
      </c>
      <c r="BF31" s="110">
        <v>21.767119242687158</v>
      </c>
      <c r="BG31" s="110">
        <v>23.318432198406068</v>
      </c>
      <c r="BH31" s="110">
        <v>23.844177884536286</v>
      </c>
      <c r="BI31" s="110">
        <v>23.145863127363825</v>
      </c>
      <c r="BJ31" s="110">
        <v>24.9566739378518</v>
      </c>
      <c r="BK31" s="110">
        <v>23.509242654035621</v>
      </c>
      <c r="BL31" s="110">
        <v>23.106132366670696</v>
      </c>
      <c r="BM31" s="110">
        <v>22.939676099565755</v>
      </c>
      <c r="BN31" s="110">
        <v>22.846066676300577</v>
      </c>
      <c r="BO31" s="110">
        <v>23.500095246583481</v>
      </c>
      <c r="BP31" s="110">
        <v>23.380089022036852</v>
      </c>
      <c r="BQ31" s="110">
        <v>24.323378092063336</v>
      </c>
      <c r="BR31" s="110">
        <v>23.872464701809601</v>
      </c>
      <c r="BS31" s="110">
        <v>23.280014230074414</v>
      </c>
      <c r="BT31" s="110">
        <v>22.290256086236568</v>
      </c>
      <c r="BU31" s="110">
        <v>23.89959037880762</v>
      </c>
      <c r="BV31" s="110">
        <v>21.540033397559409</v>
      </c>
      <c r="BW31" s="110">
        <v>23.926252220982875</v>
      </c>
      <c r="BX31" s="110">
        <v>20.462852090927502</v>
      </c>
      <c r="BY31" s="110">
        <v>19.691116356131683</v>
      </c>
      <c r="BZ31" s="110">
        <v>20.608401856292311</v>
      </c>
      <c r="CA31" s="110">
        <v>20.534019904393649</v>
      </c>
      <c r="CB31" s="110">
        <v>21.366224510488351</v>
      </c>
      <c r="CC31" s="110">
        <v>18</v>
      </c>
      <c r="CD31" s="110">
        <v>18</v>
      </c>
      <c r="CE31" s="110">
        <v>19</v>
      </c>
      <c r="CF31" s="110">
        <v>20</v>
      </c>
      <c r="CG31" s="110">
        <v>21.753144834574499</v>
      </c>
      <c r="CH31" s="110">
        <v>20.946640290937601</v>
      </c>
      <c r="CI31" s="110">
        <v>19.829175766871199</v>
      </c>
      <c r="CJ31" s="110">
        <v>19.2003788915132</v>
      </c>
      <c r="CK31" s="110">
        <v>18.655555335608302</v>
      </c>
      <c r="CL31" s="110">
        <v>21.013768432266001</v>
      </c>
      <c r="CM31" s="110">
        <v>21.060755558295401</v>
      </c>
      <c r="CN31" s="110">
        <v>20.42864312917505</v>
      </c>
      <c r="CO31" s="110">
        <v>23.184227372867198</v>
      </c>
      <c r="CP31" s="110">
        <v>23.9200784447603</v>
      </c>
      <c r="CQ31" s="110">
        <v>23.981014176114801</v>
      </c>
      <c r="CR31" s="110">
        <v>23.334703874925701</v>
      </c>
      <c r="CS31" s="110">
        <v>23.932494267432901</v>
      </c>
      <c r="CT31" s="110">
        <v>25.282858132420198</v>
      </c>
      <c r="CU31" s="110">
        <v>23.526249916320999</v>
      </c>
      <c r="CV31" s="110">
        <v>26.099896017652</v>
      </c>
      <c r="CW31" s="110">
        <v>26.905227534626999</v>
      </c>
      <c r="CX31" s="110">
        <v>29.1358321491551</v>
      </c>
      <c r="CY31" s="110">
        <v>25.984281161455002</v>
      </c>
      <c r="CZ31" s="110">
        <v>27.753432229079401</v>
      </c>
      <c r="DA31" s="110">
        <v>28.442612360783301</v>
      </c>
      <c r="DB31" s="110">
        <v>29.867140665090201</v>
      </c>
      <c r="DC31" s="110">
        <v>28.7594875135756</v>
      </c>
      <c r="DD31" s="110">
        <v>33.330164479517897</v>
      </c>
      <c r="DE31" s="110">
        <v>33.368212613780301</v>
      </c>
      <c r="DF31" s="110">
        <v>33.684882677188803</v>
      </c>
      <c r="DG31" s="110">
        <v>34.177028475449703</v>
      </c>
      <c r="DH31" s="110">
        <v>34.112222116001597</v>
      </c>
      <c r="DI31" s="110">
        <v>35.612107675051099</v>
      </c>
      <c r="DJ31" s="110">
        <v>37.200392232599</v>
      </c>
      <c r="DK31" s="110">
        <v>35.085504687752398</v>
      </c>
      <c r="DL31" s="110">
        <v>39.607263436602302</v>
      </c>
      <c r="DM31" s="110">
        <v>40.728045580511598</v>
      </c>
      <c r="DN31" s="110">
        <v>43.698688121971202</v>
      </c>
      <c r="DO31" s="110">
        <v>41.768504855637502</v>
      </c>
      <c r="DP31" s="110">
        <v>41.181915545977901</v>
      </c>
      <c r="DQ31" s="110">
        <v>41.009348257214</v>
      </c>
      <c r="DR31" s="110">
        <v>40.244868774647102</v>
      </c>
      <c r="DS31" s="110">
        <v>38.087529720492903</v>
      </c>
      <c r="DT31" s="110">
        <v>38.938369826968497</v>
      </c>
      <c r="DU31" s="110">
        <v>35.676326170120298</v>
      </c>
      <c r="DV31" s="110">
        <v>35.169211848142901</v>
      </c>
      <c r="DW31" s="110">
        <v>33.500428025187901</v>
      </c>
      <c r="DX31" s="110">
        <v>32.251992347091999</v>
      </c>
      <c r="DY31" s="110">
        <v>35.089652303306202</v>
      </c>
      <c r="DZ31" s="110">
        <v>32.198255501846901</v>
      </c>
      <c r="EA31" s="110">
        <v>32.298687630662002</v>
      </c>
      <c r="EB31" s="110">
        <v>29.538909787067801</v>
      </c>
      <c r="EC31" s="110">
        <v>29.284313036604999</v>
      </c>
      <c r="ED31" s="110">
        <v>29.416411591770601</v>
      </c>
      <c r="EE31" s="110">
        <v>28.551973450578199</v>
      </c>
      <c r="EF31" s="110">
        <v>26.179300706968998</v>
      </c>
      <c r="EG31" s="110">
        <v>23.457861413032902</v>
      </c>
      <c r="EH31" s="110">
        <v>24.656957881256801</v>
      </c>
      <c r="EI31" s="110">
        <v>22.8444873169944</v>
      </c>
      <c r="EJ31" s="110">
        <v>18.6149467249247</v>
      </c>
      <c r="EK31" s="110">
        <v>18.535617318161201</v>
      </c>
      <c r="EL31" s="110">
        <v>18.886206765461498</v>
      </c>
      <c r="EM31" s="110">
        <v>16.2341301830728</v>
      </c>
      <c r="EN31" s="110">
        <v>16.435276145120099</v>
      </c>
      <c r="EO31" s="110">
        <v>17.201774025842202</v>
      </c>
      <c r="EP31" s="110">
        <v>15.6081748831647</v>
      </c>
      <c r="EQ31" s="110">
        <v>15.223098655964201</v>
      </c>
      <c r="ER31" s="110">
        <v>14.4739231205251</v>
      </c>
      <c r="ES31" s="110">
        <v>17.8981389126625</v>
      </c>
      <c r="ET31" s="110">
        <v>17.816641147111302</v>
      </c>
      <c r="EU31" s="110">
        <v>16.4268772002319</v>
      </c>
      <c r="EV31" s="110">
        <v>16.667653690844102</v>
      </c>
      <c r="EW31" s="110">
        <v>13.6321210152487</v>
      </c>
      <c r="EX31" s="110">
        <v>14.7063238120772</v>
      </c>
      <c r="EY31" s="110">
        <v>12.403505196356599</v>
      </c>
      <c r="EZ31" s="110">
        <v>16.394917781471602</v>
      </c>
      <c r="FA31" s="110">
        <v>15.8599774472337</v>
      </c>
      <c r="FB31" s="110">
        <v>16.0423713143079</v>
      </c>
      <c r="FC31" s="110">
        <v>17.633324943626597</v>
      </c>
      <c r="FD31" s="110">
        <v>15.8963059272383</v>
      </c>
      <c r="FE31" s="110">
        <v>18.152690644307199</v>
      </c>
      <c r="FF31" s="110">
        <v>21.335036140635822</v>
      </c>
      <c r="FG31" s="110">
        <v>19.174723372263934</v>
      </c>
      <c r="FH31" s="110">
        <v>18.549888391933816</v>
      </c>
      <c r="FI31" s="110">
        <v>18.805025179263009</v>
      </c>
      <c r="FJ31" s="110">
        <v>19.899378154466998</v>
      </c>
      <c r="FK31" s="110">
        <v>19.647047841969204</v>
      </c>
      <c r="FL31" s="110">
        <v>20.680226803457973</v>
      </c>
      <c r="FM31" s="110">
        <v>18.100950697285235</v>
      </c>
      <c r="FN31" s="110">
        <v>18.052512174791612</v>
      </c>
      <c r="FO31" s="110">
        <v>19.400691754252051</v>
      </c>
      <c r="FP31" s="110">
        <v>20.213291356769901</v>
      </c>
      <c r="FQ31" s="110">
        <v>20.734191205414792</v>
      </c>
      <c r="FR31" s="110">
        <v>21.451977573346593</v>
      </c>
      <c r="FS31" s="110">
        <v>22.832538285747514</v>
      </c>
      <c r="FT31" s="110">
        <v>23.737956478743069</v>
      </c>
      <c r="FU31" s="110">
        <v>22.592130284248334</v>
      </c>
      <c r="FV31" s="110">
        <v>25.617862119564059</v>
      </c>
      <c r="FW31" s="110">
        <v>20.731249946764187</v>
      </c>
      <c r="FX31" s="110">
        <v>24.669039550134134</v>
      </c>
      <c r="FY31" s="110">
        <v>25.487157583571928</v>
      </c>
      <c r="FZ31" s="110">
        <v>26.127443241958158</v>
      </c>
      <c r="GA31" s="110">
        <v>27.942928166996385</v>
      </c>
      <c r="GB31" s="110">
        <v>29.751794064485196</v>
      </c>
      <c r="GC31" s="110">
        <v>23.572972964260686</v>
      </c>
      <c r="GD31" s="110">
        <v>29.468288676656819</v>
      </c>
      <c r="GE31" s="110">
        <v>30.113211398591044</v>
      </c>
      <c r="GF31" s="110">
        <v>28.895928340753699</v>
      </c>
      <c r="GG31" s="110">
        <v>26.433579010235167</v>
      </c>
      <c r="GH31" s="110">
        <v>26.206835641279973</v>
      </c>
      <c r="GI31" s="110">
        <v>24.173010041268416</v>
      </c>
      <c r="GJ31" s="110">
        <v>30.003188117188614</v>
      </c>
      <c r="GK31" s="110">
        <v>23.551958113340373</v>
      </c>
      <c r="GL31" s="110">
        <v>24.080989599222836</v>
      </c>
      <c r="GM31" s="110">
        <v>24.74470170337316</v>
      </c>
      <c r="GN31" s="110">
        <v>21.924925357550801</v>
      </c>
      <c r="GO31" s="110">
        <v>22.52862973291727</v>
      </c>
      <c r="GP31" s="110">
        <v>22.466065468648093</v>
      </c>
      <c r="GQ31" s="110">
        <v>24.553599169505961</v>
      </c>
      <c r="GR31" s="110">
        <v>24.652076815209494</v>
      </c>
      <c r="GS31" s="110">
        <v>24.643059630772196</v>
      </c>
      <c r="GT31" s="110">
        <v>22.847262387173686</v>
      </c>
      <c r="GU31" s="110">
        <v>21.373750425573547</v>
      </c>
      <c r="GV31" s="110">
        <v>21.046986267274438</v>
      </c>
      <c r="GW31" s="110">
        <v>19.801015966004634</v>
      </c>
      <c r="GX31" s="110">
        <v>22.947773764459789</v>
      </c>
      <c r="GY31" s="110">
        <v>21.304615511111113</v>
      </c>
      <c r="GZ31" s="110">
        <v>22.738880513317685</v>
      </c>
      <c r="HA31" s="110">
        <v>24.266786626864072</v>
      </c>
      <c r="HB31" s="110">
        <v>25.213904362354302</v>
      </c>
      <c r="HC31" s="110">
        <v>27.099062885263585</v>
      </c>
      <c r="HD31" s="110">
        <v>25.356427369984324</v>
      </c>
      <c r="HE31" s="110">
        <v>17.67045053481332</v>
      </c>
      <c r="HF31" s="110">
        <v>26.309354484142915</v>
      </c>
      <c r="HG31" s="110">
        <v>22.693521332610398</v>
      </c>
      <c r="HH31" s="110">
        <v>20.563152954041673</v>
      </c>
      <c r="HI31" s="110">
        <v>22.039864782873941</v>
      </c>
      <c r="HJ31" s="110">
        <v>20.037925834473732</v>
      </c>
      <c r="HK31" s="110">
        <v>18.899249949949951</v>
      </c>
      <c r="HL31" s="110">
        <v>22.188483833267114</v>
      </c>
      <c r="HM31" s="110">
        <v>22.108416551167331</v>
      </c>
      <c r="HN31" s="110">
        <v>24.701577051446296</v>
      </c>
      <c r="HO31" s="110">
        <v>33.553698810746347</v>
      </c>
      <c r="HP31" s="110">
        <v>32.260404219156172</v>
      </c>
      <c r="HQ31" s="110">
        <v>40.267029042356093</v>
      </c>
      <c r="HR31" s="110">
        <v>44.174660072309266</v>
      </c>
      <c r="HS31" s="110">
        <v>35.094663057389887</v>
      </c>
      <c r="HT31" s="110">
        <v>54.133457034184225</v>
      </c>
      <c r="HU31" s="110">
        <v>43.065874940432415</v>
      </c>
      <c r="HV31" s="110">
        <v>50.214665725529393</v>
      </c>
      <c r="HW31" s="110">
        <v>44.288732874445465</v>
      </c>
      <c r="HX31" s="110">
        <v>64.178664548350184</v>
      </c>
      <c r="HY31" s="110">
        <v>46.080375162685989</v>
      </c>
      <c r="HZ31" s="110">
        <v>58.932677542305868</v>
      </c>
      <c r="IA31" s="110">
        <v>63.046554021853609</v>
      </c>
      <c r="IB31" s="110">
        <v>56.083901549295774</v>
      </c>
      <c r="IC31" s="110">
        <v>55.361866068923035</v>
      </c>
      <c r="ID31" s="110">
        <v>53.234751365243696</v>
      </c>
      <c r="IE31" s="110">
        <v>49.736362525340283</v>
      </c>
    </row>
    <row r="32" spans="2:239" s="136" customFormat="1" ht="15" customHeight="1">
      <c r="B32" s="96" t="s">
        <v>38</v>
      </c>
      <c r="C32" s="97" t="s">
        <v>58</v>
      </c>
      <c r="D32" s="98">
        <v>285.52202982085032</v>
      </c>
      <c r="E32" s="98">
        <v>293.59239253063862</v>
      </c>
      <c r="F32" s="98">
        <v>288.99859430137377</v>
      </c>
      <c r="G32" s="98">
        <v>292.68205333718436</v>
      </c>
      <c r="H32" s="98">
        <v>290.58589132655078</v>
      </c>
      <c r="I32" s="98">
        <v>290.75864102054169</v>
      </c>
      <c r="J32" s="98">
        <v>290.12968799831424</v>
      </c>
      <c r="K32" s="98">
        <v>289.74697380016261</v>
      </c>
      <c r="L32" s="98">
        <v>292.56212246049347</v>
      </c>
      <c r="M32" s="98">
        <v>293.06552528109165</v>
      </c>
      <c r="N32" s="98">
        <v>291.36289849613689</v>
      </c>
      <c r="O32" s="98">
        <v>290.12867859485516</v>
      </c>
      <c r="P32" s="98">
        <v>294.58001140798359</v>
      </c>
      <c r="Q32" s="98">
        <v>293.67135772011852</v>
      </c>
      <c r="R32" s="98">
        <v>296.44346609232349</v>
      </c>
      <c r="S32" s="98">
        <v>296.33856233661282</v>
      </c>
      <c r="T32" s="98">
        <v>293.72122635246211</v>
      </c>
      <c r="U32" s="98">
        <v>296.59648068532022</v>
      </c>
      <c r="V32" s="98">
        <v>309.22084426937158</v>
      </c>
      <c r="W32" s="98">
        <v>299.79960204018755</v>
      </c>
      <c r="X32" s="98">
        <v>298.8001674851501</v>
      </c>
      <c r="Y32" s="98">
        <v>304.86022282512454</v>
      </c>
      <c r="Z32" s="98">
        <v>303.63260925494683</v>
      </c>
      <c r="AA32" s="98">
        <v>305.36106983350442</v>
      </c>
      <c r="AB32" s="98">
        <v>305.56141785945761</v>
      </c>
      <c r="AC32" s="98">
        <v>307.41842280378427</v>
      </c>
      <c r="AD32" s="98">
        <v>309.96631017035008</v>
      </c>
      <c r="AE32" s="98">
        <v>308.79234362936563</v>
      </c>
      <c r="AF32" s="98">
        <v>307.30709689730207</v>
      </c>
      <c r="AG32" s="98">
        <v>312.97527145102691</v>
      </c>
      <c r="AH32" s="98">
        <v>311.98136864867325</v>
      </c>
      <c r="AI32" s="98">
        <v>318.61495322213068</v>
      </c>
      <c r="AJ32" s="98">
        <v>325.22060780379041</v>
      </c>
      <c r="AK32" s="98">
        <v>326.30069793684862</v>
      </c>
      <c r="AL32" s="98">
        <v>326.58671038239527</v>
      </c>
      <c r="AM32" s="98">
        <v>329.2600297091588</v>
      </c>
      <c r="AN32" s="98">
        <v>327.68332873649911</v>
      </c>
      <c r="AO32" s="98">
        <v>330.59951969213506</v>
      </c>
      <c r="AP32" s="98">
        <v>332.35953486635606</v>
      </c>
      <c r="AQ32" s="98">
        <v>329.31468251910832</v>
      </c>
      <c r="AR32" s="98">
        <v>334.29906355715815</v>
      </c>
      <c r="AS32" s="98">
        <v>345.54600602477802</v>
      </c>
      <c r="AT32" s="98">
        <v>344.60811573835787</v>
      </c>
      <c r="AU32" s="98">
        <v>350.44166306986745</v>
      </c>
      <c r="AV32" s="98">
        <v>364.47903086457899</v>
      </c>
      <c r="AW32" s="98">
        <v>375.20603792822607</v>
      </c>
      <c r="AX32" s="98">
        <v>381.74928675113597</v>
      </c>
      <c r="AY32" s="98">
        <v>392.07033083286558</v>
      </c>
      <c r="AZ32" s="98">
        <v>408.65060062765303</v>
      </c>
      <c r="BA32" s="98">
        <v>418.26968960831204</v>
      </c>
      <c r="BB32" s="98">
        <v>436.14082546839848</v>
      </c>
      <c r="BC32" s="98">
        <v>432.8466479542231</v>
      </c>
      <c r="BD32" s="98">
        <v>452.10958850067567</v>
      </c>
      <c r="BE32" s="98">
        <v>462.55543308772508</v>
      </c>
      <c r="BF32" s="98">
        <v>475.58882205317315</v>
      </c>
      <c r="BG32" s="98">
        <v>485.75328131949345</v>
      </c>
      <c r="BH32" s="98">
        <v>498.18394479689363</v>
      </c>
      <c r="BI32" s="98">
        <v>502.35541068236239</v>
      </c>
      <c r="BJ32" s="98">
        <v>510.05674829824972</v>
      </c>
      <c r="BK32" s="98">
        <v>511.67786001212556</v>
      </c>
      <c r="BL32" s="98">
        <v>519.12540182488783</v>
      </c>
      <c r="BM32" s="98">
        <v>516.53126258374664</v>
      </c>
      <c r="BN32" s="98">
        <v>513.34952426942823</v>
      </c>
      <c r="BO32" s="98">
        <v>515.50699490846841</v>
      </c>
      <c r="BP32" s="98">
        <v>513.19212984779585</v>
      </c>
      <c r="BQ32" s="98">
        <v>516.69700880435335</v>
      </c>
      <c r="BR32" s="98">
        <v>509.28491134067662</v>
      </c>
      <c r="BS32" s="98">
        <v>506.49942668180387</v>
      </c>
      <c r="BT32" s="98">
        <v>499.5690343907267</v>
      </c>
      <c r="BU32" s="98">
        <v>508.48420520458063</v>
      </c>
      <c r="BV32" s="98">
        <v>497.78589204066606</v>
      </c>
      <c r="BW32" s="98">
        <v>498.82994244144066</v>
      </c>
      <c r="BX32" s="98">
        <v>498.0314781524234</v>
      </c>
      <c r="BY32" s="98">
        <v>498.35573804992839</v>
      </c>
      <c r="BZ32" s="98">
        <v>492.71338539597099</v>
      </c>
      <c r="CA32" s="98">
        <v>487.11892969996535</v>
      </c>
      <c r="CB32" s="98">
        <v>485.80693065223932</v>
      </c>
      <c r="CC32" s="98">
        <v>486</v>
      </c>
      <c r="CD32" s="98">
        <v>491</v>
      </c>
      <c r="CE32" s="98">
        <v>497</v>
      </c>
      <c r="CF32" s="98">
        <v>499</v>
      </c>
      <c r="CG32" s="98">
        <v>507.55233868077801</v>
      </c>
      <c r="CH32" s="98">
        <v>513.15740436732494</v>
      </c>
      <c r="CI32" s="98">
        <v>516.03651179528595</v>
      </c>
      <c r="CJ32" s="98">
        <v>515.63579814241496</v>
      </c>
      <c r="CK32" s="98">
        <v>525.34539682071602</v>
      </c>
      <c r="CL32" s="98">
        <v>529.34446007806798</v>
      </c>
      <c r="CM32" s="98">
        <v>539.25896641596705</v>
      </c>
      <c r="CN32" s="98">
        <v>550.92201132072466</v>
      </c>
      <c r="CO32" s="98">
        <v>553.48346267225804</v>
      </c>
      <c r="CP32" s="98">
        <v>565.48786380684601</v>
      </c>
      <c r="CQ32" s="98">
        <v>578.63234471856504</v>
      </c>
      <c r="CR32" s="98">
        <v>575.62327315565403</v>
      </c>
      <c r="CS32" s="98">
        <v>589.36156967529996</v>
      </c>
      <c r="CT32" s="98">
        <v>583.056226014706</v>
      </c>
      <c r="CU32" s="98">
        <v>590.94049997817001</v>
      </c>
      <c r="CV32" s="98">
        <v>600.19675119835597</v>
      </c>
      <c r="CW32" s="98">
        <v>595.12840542791901</v>
      </c>
      <c r="CX32" s="98">
        <v>598.64447118375006</v>
      </c>
      <c r="CY32" s="98">
        <v>591.25345290523296</v>
      </c>
      <c r="CZ32" s="98">
        <v>595.51868101717196</v>
      </c>
      <c r="DA32" s="98">
        <v>597.76711633199204</v>
      </c>
      <c r="DB32" s="98">
        <v>609.48582434525599</v>
      </c>
      <c r="DC32" s="98">
        <v>614.41891431253305</v>
      </c>
      <c r="DD32" s="98">
        <v>627.71771704983098</v>
      </c>
      <c r="DE32" s="98">
        <v>641.35508811769103</v>
      </c>
      <c r="DF32" s="98">
        <v>645.01684862603497</v>
      </c>
      <c r="DG32" s="98">
        <v>665.86600113661495</v>
      </c>
      <c r="DH32" s="98">
        <v>675.89784985931703</v>
      </c>
      <c r="DI32" s="98">
        <v>683.28650124153</v>
      </c>
      <c r="DJ32" s="98">
        <v>696.306955573663</v>
      </c>
      <c r="DK32" s="98">
        <v>692.81139369528</v>
      </c>
      <c r="DL32" s="98">
        <v>711.62548540222997</v>
      </c>
      <c r="DM32" s="98">
        <v>714.501895855474</v>
      </c>
      <c r="DN32" s="98">
        <v>729.97614959665998</v>
      </c>
      <c r="DO32" s="98">
        <v>717.59509252687099</v>
      </c>
      <c r="DP32" s="98">
        <v>715.01455220267803</v>
      </c>
      <c r="DQ32" s="98">
        <v>726.82605333626896</v>
      </c>
      <c r="DR32" s="98">
        <v>714.18268954678001</v>
      </c>
      <c r="DS32" s="98">
        <v>712.85799148574097</v>
      </c>
      <c r="DT32" s="98">
        <v>718.69564871102898</v>
      </c>
      <c r="DU32" s="98">
        <v>701.81247442254698</v>
      </c>
      <c r="DV32" s="98">
        <v>696.37411526799599</v>
      </c>
      <c r="DW32" s="98">
        <v>705.59661702677397</v>
      </c>
      <c r="DX32" s="98">
        <v>702.07014307823704</v>
      </c>
      <c r="DY32" s="98">
        <v>701.97996697115605</v>
      </c>
      <c r="DZ32" s="98">
        <v>694.54442268700302</v>
      </c>
      <c r="EA32" s="98">
        <v>691.49223575002304</v>
      </c>
      <c r="EB32" s="98">
        <v>683.85668670713903</v>
      </c>
      <c r="EC32" s="98">
        <v>692.820495972907</v>
      </c>
      <c r="ED32" s="98">
        <v>674.07354211204097</v>
      </c>
      <c r="EE32" s="98">
        <v>682.02155110056901</v>
      </c>
      <c r="EF32" s="98">
        <v>662.02137573120001</v>
      </c>
      <c r="EG32" s="98">
        <v>655.54564001249798</v>
      </c>
      <c r="EH32" s="98">
        <v>636.15777899407101</v>
      </c>
      <c r="EI32" s="98">
        <v>637.49396608834502</v>
      </c>
      <c r="EJ32" s="98">
        <v>612.70269739780599</v>
      </c>
      <c r="EK32" s="98">
        <v>623.49668556063796</v>
      </c>
      <c r="EL32" s="98">
        <v>604.16459045314105</v>
      </c>
      <c r="EM32" s="98">
        <v>598.37876409540502</v>
      </c>
      <c r="EN32" s="98">
        <v>589.33264121206003</v>
      </c>
      <c r="EO32" s="98">
        <v>592.50295331315101</v>
      </c>
      <c r="EP32" s="98">
        <v>601.99620649678002</v>
      </c>
      <c r="EQ32" s="98">
        <v>595.32188427291396</v>
      </c>
      <c r="ER32" s="98">
        <v>583.47680693242796</v>
      </c>
      <c r="ES32" s="98">
        <v>580.48778812609498</v>
      </c>
      <c r="ET32" s="98">
        <v>557.30062425290998</v>
      </c>
      <c r="EU32" s="98">
        <v>546.53771165790999</v>
      </c>
      <c r="EV32" s="98">
        <v>557.03534908882898</v>
      </c>
      <c r="EW32" s="98">
        <v>528.61701794109194</v>
      </c>
      <c r="EX32" s="98">
        <v>532.56580931158203</v>
      </c>
      <c r="EY32" s="98">
        <v>518.08786399240603</v>
      </c>
      <c r="EZ32" s="98">
        <v>528.40589549645404</v>
      </c>
      <c r="FA32" s="98">
        <v>536.75411984783705</v>
      </c>
      <c r="FB32" s="98">
        <v>549.60591768006236</v>
      </c>
      <c r="FC32" s="98">
        <v>550.26986006929815</v>
      </c>
      <c r="FD32" s="98">
        <v>563.39344152690899</v>
      </c>
      <c r="FE32" s="98">
        <v>541.90678162013205</v>
      </c>
      <c r="FF32" s="98">
        <v>542.57494550122999</v>
      </c>
      <c r="FG32" s="98">
        <v>569.63076945735497</v>
      </c>
      <c r="FH32" s="98">
        <v>557.79607180017513</v>
      </c>
      <c r="FI32" s="98">
        <v>571.68868859043698</v>
      </c>
      <c r="FJ32" s="98">
        <v>565.24142585104653</v>
      </c>
      <c r="FK32" s="98">
        <v>583.04051179611099</v>
      </c>
      <c r="FL32" s="98">
        <v>585.98898465993136</v>
      </c>
      <c r="FM32" s="98">
        <v>596.66943596504325</v>
      </c>
      <c r="FN32" s="98">
        <v>589.36843786520171</v>
      </c>
      <c r="FO32" s="98">
        <v>614.6160869473315</v>
      </c>
      <c r="FP32" s="98">
        <v>635.35096010402958</v>
      </c>
      <c r="FQ32" s="98">
        <v>622.89310413902126</v>
      </c>
      <c r="FR32" s="98">
        <v>635.86317426156131</v>
      </c>
      <c r="FS32" s="98">
        <v>633.18006077222776</v>
      </c>
      <c r="FT32" s="98">
        <v>633.07214129621059</v>
      </c>
      <c r="FU32" s="98">
        <v>635.97845608619798</v>
      </c>
      <c r="FV32" s="98">
        <v>639.92116318595743</v>
      </c>
      <c r="FW32" s="98">
        <v>643.48326452643244</v>
      </c>
      <c r="FX32" s="98">
        <v>650.8283555499504</v>
      </c>
      <c r="FY32" s="98">
        <v>684.30051208024361</v>
      </c>
      <c r="FZ32" s="98">
        <v>687.92756473579755</v>
      </c>
      <c r="GA32" s="98">
        <v>705.85779682561326</v>
      </c>
      <c r="GB32" s="98">
        <v>687.49552271125526</v>
      </c>
      <c r="GC32" s="98">
        <v>682.3312883792172</v>
      </c>
      <c r="GD32" s="98">
        <v>689.0762582714226</v>
      </c>
      <c r="GE32" s="98">
        <v>703.45335338805558</v>
      </c>
      <c r="GF32" s="98">
        <v>696.537978337558</v>
      </c>
      <c r="GG32" s="98">
        <v>699.8625896683983</v>
      </c>
      <c r="GH32" s="98">
        <v>708.32102888778718</v>
      </c>
      <c r="GI32" s="98">
        <v>713.35396356191347</v>
      </c>
      <c r="GJ32" s="98">
        <v>683.41914919213002</v>
      </c>
      <c r="GK32" s="98">
        <v>677.34764925150648</v>
      </c>
      <c r="GL32" s="98">
        <v>688.7459322792007</v>
      </c>
      <c r="GM32" s="98">
        <v>681.94786643395241</v>
      </c>
      <c r="GN32" s="98">
        <v>663.536816394791</v>
      </c>
      <c r="GO32" s="98">
        <v>654.30138256959674</v>
      </c>
      <c r="GP32" s="98">
        <v>662.40562212335806</v>
      </c>
      <c r="GQ32" s="98">
        <v>662.56561519969705</v>
      </c>
      <c r="GR32" s="98">
        <v>671.64478077984995</v>
      </c>
      <c r="GS32" s="98">
        <v>647.65864959992291</v>
      </c>
      <c r="GT32" s="98">
        <v>657.20898965525635</v>
      </c>
      <c r="GU32" s="98">
        <v>657.42458605635215</v>
      </c>
      <c r="GV32" s="98">
        <v>661.44680855702654</v>
      </c>
      <c r="GW32" s="98">
        <v>671.82513904013138</v>
      </c>
      <c r="GX32" s="98">
        <v>682.7750878852795</v>
      </c>
      <c r="GY32" s="98">
        <v>685.899482339869</v>
      </c>
      <c r="GZ32" s="98">
        <v>673.39618978467195</v>
      </c>
      <c r="HA32" s="98">
        <v>685.28043401515401</v>
      </c>
      <c r="HB32" s="98">
        <v>701.14850912200359</v>
      </c>
      <c r="HC32" s="98">
        <v>701.47036900094383</v>
      </c>
      <c r="HD32" s="98">
        <v>714.86962981216107</v>
      </c>
      <c r="HE32" s="98">
        <v>700.87566549228814</v>
      </c>
      <c r="HF32" s="98">
        <v>728.95169298541373</v>
      </c>
      <c r="HG32" s="98">
        <v>708.80229996686546</v>
      </c>
      <c r="HH32" s="98">
        <v>710.11776085710085</v>
      </c>
      <c r="HI32" s="98">
        <v>733.44804282347025</v>
      </c>
      <c r="HJ32" s="98">
        <v>753.16662355566143</v>
      </c>
      <c r="HK32" s="98">
        <v>754.96997727727717</v>
      </c>
      <c r="HL32" s="98">
        <v>751.80298338299576</v>
      </c>
      <c r="HM32" s="98">
        <v>775.04256420641832</v>
      </c>
      <c r="HN32" s="98">
        <v>760.54567192704428</v>
      </c>
      <c r="HO32" s="98">
        <v>801.75951764666922</v>
      </c>
      <c r="HP32" s="98">
        <v>847.81739987669107</v>
      </c>
      <c r="HQ32" s="98">
        <v>861.72110096147708</v>
      </c>
      <c r="HR32" s="98">
        <v>889.84173472698626</v>
      </c>
      <c r="HS32" s="98">
        <v>881.21981745183496</v>
      </c>
      <c r="HT32" s="98">
        <v>930.45116150614274</v>
      </c>
      <c r="HU32" s="98">
        <v>992.4321579438149</v>
      </c>
      <c r="HV32" s="98">
        <v>1009.1072171934536</v>
      </c>
      <c r="HW32" s="98">
        <v>1020.5397464791209</v>
      </c>
      <c r="HX32" s="98">
        <v>1086.4947395151064</v>
      </c>
      <c r="HY32" s="98">
        <v>1074.3639060044322</v>
      </c>
      <c r="HZ32" s="98">
        <v>1087.2435875818439</v>
      </c>
      <c r="IA32" s="98">
        <v>1093.997511538968</v>
      </c>
      <c r="IB32" s="98">
        <v>1097.591257193159</v>
      </c>
      <c r="IC32" s="98">
        <v>1066.8980659662573</v>
      </c>
      <c r="ID32" s="98">
        <v>1079.6030060697749</v>
      </c>
      <c r="IE32" s="98">
        <v>1085.2673229003767</v>
      </c>
    </row>
    <row r="33" spans="2:239" s="74" customFormat="1" ht="15" customHeight="1">
      <c r="B33" s="99" t="s">
        <v>39</v>
      </c>
      <c r="C33" s="100" t="s">
        <v>24</v>
      </c>
      <c r="D33" s="104">
        <v>3.7988897154608416</v>
      </c>
      <c r="E33" s="104">
        <v>3.8499755282495087</v>
      </c>
      <c r="F33" s="104">
        <v>3.8426520146144094</v>
      </c>
      <c r="G33" s="104">
        <v>3.8854439321019751</v>
      </c>
      <c r="H33" s="104">
        <v>3.8926862130617303</v>
      </c>
      <c r="I33" s="104">
        <v>3.8839504375755634</v>
      </c>
      <c r="J33" s="104">
        <v>3.8769499205788711</v>
      </c>
      <c r="K33" s="104">
        <v>3.8757787311533529</v>
      </c>
      <c r="L33" s="104">
        <v>3.8708269829379014</v>
      </c>
      <c r="M33" s="104">
        <v>3.8721124972040202</v>
      </c>
      <c r="N33" s="104">
        <v>3.866009162225799</v>
      </c>
      <c r="O33" s="104">
        <v>3.8299284221678644</v>
      </c>
      <c r="P33" s="104">
        <v>3.8732165723031584</v>
      </c>
      <c r="Q33" s="104">
        <v>3.8699188259647377</v>
      </c>
      <c r="R33" s="104">
        <v>3.882980266475883</v>
      </c>
      <c r="S33" s="104">
        <v>3.8827035256191285</v>
      </c>
      <c r="T33" s="104">
        <v>3.8734174206306613</v>
      </c>
      <c r="U33" s="104">
        <v>3.8830787819659811</v>
      </c>
      <c r="V33" s="104">
        <v>4.0412989730461151</v>
      </c>
      <c r="W33" s="104">
        <v>3.933438883987888</v>
      </c>
      <c r="X33" s="104">
        <v>3.9175665284820327</v>
      </c>
      <c r="Y33" s="104">
        <v>3.9647015816115476</v>
      </c>
      <c r="Z33" s="104">
        <v>3.9745521961114014</v>
      </c>
      <c r="AA33" s="104">
        <v>3.9869283098840609</v>
      </c>
      <c r="AB33" s="104">
        <v>3.9693409493000624</v>
      </c>
      <c r="AC33" s="104">
        <v>4.0525235426761359</v>
      </c>
      <c r="AD33" s="104">
        <v>4.0720627522476853</v>
      </c>
      <c r="AE33" s="104">
        <v>4.0785862204926024</v>
      </c>
      <c r="AF33" s="104">
        <v>4.0838015079318355</v>
      </c>
      <c r="AG33" s="104">
        <v>4.1498430540829192</v>
      </c>
      <c r="AH33" s="104">
        <v>4.1983355320983309</v>
      </c>
      <c r="AI33" s="104">
        <v>4.2339934795125416</v>
      </c>
      <c r="AJ33" s="104">
        <v>4.2822750245087002</v>
      </c>
      <c r="AK33" s="104">
        <v>4.3044988923756851</v>
      </c>
      <c r="AL33" s="104">
        <v>4.3347832947231888</v>
      </c>
      <c r="AM33" s="104">
        <v>4.3568422500234547</v>
      </c>
      <c r="AN33" s="104">
        <v>4.3045237057428034</v>
      </c>
      <c r="AO33" s="104">
        <v>4.3588746852521769</v>
      </c>
      <c r="AP33" s="104">
        <v>4.3841738210620305</v>
      </c>
      <c r="AQ33" s="104">
        <v>4.3423801649615443</v>
      </c>
      <c r="AR33" s="104">
        <v>4.3639886893008972</v>
      </c>
      <c r="AS33" s="104">
        <v>4.5458406422698463</v>
      </c>
      <c r="AT33" s="104">
        <v>4.5632922609091118</v>
      </c>
      <c r="AU33" s="104">
        <v>4.6830391885515779</v>
      </c>
      <c r="AV33" s="104">
        <v>4.7761686413900684</v>
      </c>
      <c r="AW33" s="104">
        <v>4.9212321150673919</v>
      </c>
      <c r="AX33" s="104">
        <v>5.0650475219709019</v>
      </c>
      <c r="AY33" s="104">
        <v>5.140297331183393</v>
      </c>
      <c r="AZ33" s="104">
        <v>5.3811354128583959</v>
      </c>
      <c r="BA33" s="104">
        <v>5.5793092092952463</v>
      </c>
      <c r="BB33" s="104">
        <v>5.7669369948241487</v>
      </c>
      <c r="BC33" s="104">
        <v>5.7565983336979292</v>
      </c>
      <c r="BD33" s="104">
        <v>6.0229508819601199</v>
      </c>
      <c r="BE33" s="104">
        <v>6.113787357640402</v>
      </c>
      <c r="BF33" s="104">
        <v>6.3234204698833949</v>
      </c>
      <c r="BG33" s="104">
        <v>6.4392055252586342</v>
      </c>
      <c r="BH33" s="104">
        <v>6.5569500804364411</v>
      </c>
      <c r="BI33" s="104">
        <v>6.6576670901995163</v>
      </c>
      <c r="BJ33" s="104">
        <v>6.7250288265817373</v>
      </c>
      <c r="BK33" s="104">
        <v>6.8008996119395464</v>
      </c>
      <c r="BL33" s="104">
        <v>6.8846299123733941</v>
      </c>
      <c r="BM33" s="104">
        <v>6.822959211324374</v>
      </c>
      <c r="BN33" s="104">
        <v>6.7786377991101956</v>
      </c>
      <c r="BO33" s="104">
        <v>6.7724172433588965</v>
      </c>
      <c r="BP33" s="104">
        <v>6.7101300357164479</v>
      </c>
      <c r="BQ33" s="104">
        <v>6.7164107814679479</v>
      </c>
      <c r="BR33" s="104">
        <v>6.6660793735007635</v>
      </c>
      <c r="BS33" s="104">
        <v>6.5987942075930741</v>
      </c>
      <c r="BT33" s="104">
        <v>6.496600241533498</v>
      </c>
      <c r="BU33" s="104">
        <v>6.5851831658221549</v>
      </c>
      <c r="BV33" s="104">
        <v>6.4998400923333106</v>
      </c>
      <c r="BW33" s="104">
        <v>6.4755557491057996</v>
      </c>
      <c r="BX33" s="104">
        <v>6.4613623769354378</v>
      </c>
      <c r="BY33" s="104">
        <v>6.4558940504925593</v>
      </c>
      <c r="BZ33" s="104">
        <v>6.3908732434814501</v>
      </c>
      <c r="CA33" s="104">
        <v>6.2887434902236903</v>
      </c>
      <c r="CB33" s="104">
        <v>6.2592585343007201</v>
      </c>
      <c r="CC33" s="104">
        <v>6.27</v>
      </c>
      <c r="CD33" s="104">
        <v>6.28</v>
      </c>
      <c r="CE33" s="104">
        <v>6.34</v>
      </c>
      <c r="CF33" s="104">
        <v>6.3</v>
      </c>
      <c r="CG33" s="104">
        <v>6.4101462643845899</v>
      </c>
      <c r="CH33" s="104">
        <v>6.4502285514672604</v>
      </c>
      <c r="CI33" s="104">
        <v>6.47349171781834</v>
      </c>
      <c r="CJ33" s="104">
        <v>6.5405079226415097</v>
      </c>
      <c r="CK33" s="104">
        <v>6.5493519991000699</v>
      </c>
      <c r="CL33" s="104">
        <v>6.6531750244875596</v>
      </c>
      <c r="CM33" s="104">
        <v>6.7436222951133002</v>
      </c>
      <c r="CN33" s="104">
        <v>6.9168241575181293</v>
      </c>
      <c r="CO33" s="104">
        <v>6.9479969627883502</v>
      </c>
      <c r="CP33" s="104">
        <v>7.09198637285707</v>
      </c>
      <c r="CQ33" s="104">
        <v>7.2278077212812404</v>
      </c>
      <c r="CR33" s="104">
        <v>7.2129654340919904</v>
      </c>
      <c r="CS33" s="104">
        <v>7.3201553909070602</v>
      </c>
      <c r="CT33" s="104">
        <v>7.2858588319631199</v>
      </c>
      <c r="CU33" s="104">
        <v>7.36253926535767</v>
      </c>
      <c r="CV33" s="104">
        <v>7.4302450738528698</v>
      </c>
      <c r="CW33" s="104">
        <v>7.4322856030744298</v>
      </c>
      <c r="CX33" s="104">
        <v>7.4945395854461703</v>
      </c>
      <c r="CY33" s="104">
        <v>7.4618041816145704</v>
      </c>
      <c r="CZ33" s="104">
        <v>7.5407455278030699</v>
      </c>
      <c r="DA33" s="104">
        <v>7.57129291196589</v>
      </c>
      <c r="DB33" s="104">
        <v>7.8144034911181102</v>
      </c>
      <c r="DC33" s="104">
        <v>7.86718864030499</v>
      </c>
      <c r="DD33" s="104">
        <v>8.0771726032254598</v>
      </c>
      <c r="DE33" s="104">
        <v>8.22357272685454</v>
      </c>
      <c r="DF33" s="104">
        <v>8.3573745410662497</v>
      </c>
      <c r="DG33" s="104">
        <v>8.6340203200477799</v>
      </c>
      <c r="DH33" s="104">
        <v>8.8432943472047096</v>
      </c>
      <c r="DI33" s="104">
        <v>9.0159111728224399</v>
      </c>
      <c r="DJ33" s="104">
        <v>9.1725204471243504</v>
      </c>
      <c r="DK33" s="104">
        <v>9.1339417858745904</v>
      </c>
      <c r="DL33" s="104">
        <v>9.3522791667710194</v>
      </c>
      <c r="DM33" s="104">
        <v>9.3166543695973001</v>
      </c>
      <c r="DN33" s="104">
        <v>9.4282986210709101</v>
      </c>
      <c r="DO33" s="104">
        <v>9.2699366812494208</v>
      </c>
      <c r="DP33" s="104">
        <v>9.16749429649356</v>
      </c>
      <c r="DQ33" s="104">
        <v>9.2258766208117695</v>
      </c>
      <c r="DR33" s="104">
        <v>9.0405691011972795</v>
      </c>
      <c r="DS33" s="104">
        <v>8.9399878011579794</v>
      </c>
      <c r="DT33" s="104">
        <v>8.9345436156985905</v>
      </c>
      <c r="DU33" s="104">
        <v>8.7199316802783198</v>
      </c>
      <c r="DV33" s="104">
        <v>8.5959319343975409</v>
      </c>
      <c r="DW33" s="104">
        <v>8.6826794910892104</v>
      </c>
      <c r="DX33" s="104">
        <v>8.59557281993456</v>
      </c>
      <c r="DY33" s="104">
        <v>8.6257671688022306</v>
      </c>
      <c r="DZ33" s="104">
        <v>8.5284397461307204</v>
      </c>
      <c r="EA33" s="104">
        <v>8.4821855497124901</v>
      </c>
      <c r="EB33" s="104">
        <v>8.4009057420673408</v>
      </c>
      <c r="EC33" s="104">
        <v>8.4207323786852903</v>
      </c>
      <c r="ED33" s="104">
        <v>8.3454583295567506</v>
      </c>
      <c r="EE33" s="104">
        <v>8.3300384535583891</v>
      </c>
      <c r="EF33" s="104">
        <v>8.0991691802332593</v>
      </c>
      <c r="EG33" s="104">
        <v>8.07117623374263</v>
      </c>
      <c r="EH33" s="104">
        <v>7.8708149935477802</v>
      </c>
      <c r="EI33" s="104">
        <v>7.8153661626426203</v>
      </c>
      <c r="EJ33" s="104">
        <v>7.5525653810162998</v>
      </c>
      <c r="EK33" s="104">
        <v>7.6011387781820803</v>
      </c>
      <c r="EL33" s="104">
        <v>7.4418410941614699</v>
      </c>
      <c r="EM33" s="104">
        <v>7.3746189136398703</v>
      </c>
      <c r="EN33" s="104">
        <v>7.1904959710592804</v>
      </c>
      <c r="EO33" s="104">
        <v>7.21996369992089</v>
      </c>
      <c r="EP33" s="104">
        <v>7.2722298006602699</v>
      </c>
      <c r="EQ33" s="104">
        <v>7.1089324569489598</v>
      </c>
      <c r="ER33" s="104">
        <v>6.98226701884054</v>
      </c>
      <c r="ES33" s="104">
        <v>6.9314355536797301</v>
      </c>
      <c r="ET33" s="104">
        <v>6.7013213583774496</v>
      </c>
      <c r="EU33" s="104">
        <v>6.6316656776313696</v>
      </c>
      <c r="EV33" s="104">
        <v>6.7258737134243303</v>
      </c>
      <c r="EW33" s="104">
        <v>6.4883569407047901</v>
      </c>
      <c r="EX33" s="104">
        <v>6.5389694594087704</v>
      </c>
      <c r="EY33" s="104">
        <v>6.4429535753314298</v>
      </c>
      <c r="EZ33" s="104">
        <v>6.5313226733578196</v>
      </c>
      <c r="FA33" s="104">
        <v>6.6064102350351801</v>
      </c>
      <c r="FB33" s="104">
        <v>6.7172864956774987</v>
      </c>
      <c r="FC33" s="104">
        <v>6.7590203994485618</v>
      </c>
      <c r="FD33" s="104">
        <v>6.8650845432657599</v>
      </c>
      <c r="FE33" s="104">
        <v>6.7011233159033203</v>
      </c>
      <c r="FF33" s="104">
        <v>6.7522941238273804</v>
      </c>
      <c r="FG33" s="104">
        <v>6.9480254136841166</v>
      </c>
      <c r="FH33" s="104">
        <v>6.9373580804348576</v>
      </c>
      <c r="FI33" s="104">
        <v>7.0561412673663924</v>
      </c>
      <c r="FJ33" s="104">
        <v>6.9724161453147042</v>
      </c>
      <c r="FK33" s="104">
        <v>7.1525724113743774</v>
      </c>
      <c r="FL33" s="104">
        <v>7.1454029928473339</v>
      </c>
      <c r="FM33" s="104">
        <v>7.21533019126126</v>
      </c>
      <c r="FN33" s="104">
        <v>7.1947243536802379</v>
      </c>
      <c r="FO33" s="104">
        <v>7.4023229297603423</v>
      </c>
      <c r="FP33" s="104">
        <v>7.5494027623827469</v>
      </c>
      <c r="FQ33" s="104">
        <v>7.4941654516374996</v>
      </c>
      <c r="FR33" s="104">
        <v>7.6520249607702322</v>
      </c>
      <c r="FS33" s="104">
        <v>7.6173881207114711</v>
      </c>
      <c r="FT33" s="104">
        <v>7.6783900725106848</v>
      </c>
      <c r="FU33" s="104">
        <v>7.7109773013587537</v>
      </c>
      <c r="FV33" s="104">
        <v>7.7707363162066692</v>
      </c>
      <c r="FW33" s="104">
        <v>7.7642926715111997</v>
      </c>
      <c r="FX33" s="104">
        <v>7.8819527274722923</v>
      </c>
      <c r="FY33" s="104">
        <v>8.1328421311099675</v>
      </c>
      <c r="FZ33" s="104">
        <v>8.1084391554804309</v>
      </c>
      <c r="GA33" s="104">
        <v>8.2647883122337902</v>
      </c>
      <c r="GB33" s="104">
        <v>8.2139263300498477</v>
      </c>
      <c r="GC33" s="104">
        <v>8.1596176972364134</v>
      </c>
      <c r="GD33" s="104">
        <v>8.2165010850416706</v>
      </c>
      <c r="GE33" s="104">
        <v>8.3237578605967943</v>
      </c>
      <c r="GF33" s="104">
        <v>8.2050800762105993</v>
      </c>
      <c r="GG33" s="104">
        <v>8.1724612173543107</v>
      </c>
      <c r="GH33" s="104">
        <v>8.2364300993955659</v>
      </c>
      <c r="GI33" s="104">
        <v>8.2404116700992134</v>
      </c>
      <c r="GJ33" s="104">
        <v>8.0445274407970011</v>
      </c>
      <c r="GK33" s="104">
        <v>7.9518161274506074</v>
      </c>
      <c r="GL33" s="104">
        <v>8.0281206620751533</v>
      </c>
      <c r="GM33" s="104">
        <v>7.9094153393782243</v>
      </c>
      <c r="GN33" s="104">
        <v>7.7950101086037904</v>
      </c>
      <c r="GO33" s="104">
        <v>7.7196335910236638</v>
      </c>
      <c r="GP33" s="104">
        <v>7.7646147773064849</v>
      </c>
      <c r="GQ33" s="104">
        <v>7.7852199583564401</v>
      </c>
      <c r="GR33" s="104">
        <v>7.8049925373142104</v>
      </c>
      <c r="GS33" s="104">
        <v>7.675775521547239</v>
      </c>
      <c r="GT33" s="104">
        <v>7.7667019212431896</v>
      </c>
      <c r="GU33" s="104">
        <v>7.7524743710119717</v>
      </c>
      <c r="GV33" s="104">
        <v>7.8274369857518025</v>
      </c>
      <c r="GW33" s="104">
        <v>7.8746518527697411</v>
      </c>
      <c r="GX33" s="104">
        <v>7.9477790937126631</v>
      </c>
      <c r="GY33" s="104">
        <v>7.952315331154554</v>
      </c>
      <c r="GZ33" s="104">
        <v>7.9775624434161294</v>
      </c>
      <c r="HA33" s="104">
        <v>8.0355827671766136</v>
      </c>
      <c r="HB33" s="104">
        <v>8.1028580802856354</v>
      </c>
      <c r="HC33" s="104">
        <v>8.1911016723957353</v>
      </c>
      <c r="HD33" s="104">
        <v>8.2665091682702592</v>
      </c>
      <c r="HE33" s="104">
        <v>8.2674867717392129</v>
      </c>
      <c r="HF33" s="104">
        <v>8.5620460451081382</v>
      </c>
      <c r="HG33" s="104">
        <v>8.3857103352917264</v>
      </c>
      <c r="HH33" s="104">
        <v>8.4051230620888369</v>
      </c>
      <c r="HI33" s="104">
        <v>8.7193978772513496</v>
      </c>
      <c r="HJ33" s="104">
        <v>8.8580855718958382</v>
      </c>
      <c r="HK33" s="104">
        <v>8.9316029537552097</v>
      </c>
      <c r="HL33" s="104">
        <v>9.0250093325906118</v>
      </c>
      <c r="HM33" s="104">
        <v>9.2260572765945881</v>
      </c>
      <c r="HN33" s="104">
        <v>9.3060821085382983</v>
      </c>
      <c r="HO33" s="104">
        <v>9.7387250522250994</v>
      </c>
      <c r="HP33" s="104">
        <v>10.188173695613376</v>
      </c>
      <c r="HQ33" s="104">
        <v>10.38913843721892</v>
      </c>
      <c r="HR33" s="104">
        <v>10.722160217693878</v>
      </c>
      <c r="HS33" s="104">
        <v>10.79032609239124</v>
      </c>
      <c r="HT33" s="104">
        <v>10.994861387859306</v>
      </c>
      <c r="HU33" s="104">
        <v>11.674988732843625</v>
      </c>
      <c r="HV33" s="104">
        <v>11.787836810183768</v>
      </c>
      <c r="HW33" s="104">
        <v>11.841358718907896</v>
      </c>
      <c r="HX33" s="104">
        <v>12.610871393322057</v>
      </c>
      <c r="HY33" s="104">
        <v>12.506679169814177</v>
      </c>
      <c r="HZ33" s="104">
        <v>12.722133387902504</v>
      </c>
      <c r="IA33" s="104">
        <v>12.739343045206169</v>
      </c>
      <c r="IB33" s="104">
        <v>12.823068191673705</v>
      </c>
      <c r="IC33" s="104">
        <v>12.52006953399604</v>
      </c>
      <c r="ID33" s="104">
        <v>12.573971315068999</v>
      </c>
      <c r="IE33" s="104">
        <v>12.612145137327971</v>
      </c>
    </row>
    <row r="34" spans="2:239" s="74" customFormat="1" ht="15" customHeight="1">
      <c r="B34" s="138" t="s">
        <v>31</v>
      </c>
      <c r="C34" s="97" t="s">
        <v>114</v>
      </c>
      <c r="D34" s="102" t="s">
        <v>32</v>
      </c>
      <c r="E34" s="102" t="s">
        <v>32</v>
      </c>
      <c r="F34" s="102" t="s">
        <v>32</v>
      </c>
      <c r="G34" s="102" t="s">
        <v>32</v>
      </c>
      <c r="H34" s="102" t="s">
        <v>32</v>
      </c>
      <c r="I34" s="102" t="s">
        <v>32</v>
      </c>
      <c r="J34" s="102" t="s">
        <v>32</v>
      </c>
      <c r="K34" s="102" t="s">
        <v>32</v>
      </c>
      <c r="L34" s="102" t="s">
        <v>32</v>
      </c>
      <c r="M34" s="102" t="s">
        <v>32</v>
      </c>
      <c r="N34" s="102" t="s">
        <v>32</v>
      </c>
      <c r="O34" s="102" t="s">
        <v>32</v>
      </c>
      <c r="P34" s="102" t="s">
        <v>32</v>
      </c>
      <c r="Q34" s="102" t="s">
        <v>32</v>
      </c>
      <c r="R34" s="102" t="s">
        <v>32</v>
      </c>
      <c r="S34" s="102" t="s">
        <v>32</v>
      </c>
      <c r="T34" s="102" t="s">
        <v>32</v>
      </c>
      <c r="U34" s="102" t="s">
        <v>32</v>
      </c>
      <c r="V34" s="102" t="s">
        <v>32</v>
      </c>
      <c r="W34" s="102" t="s">
        <v>32</v>
      </c>
      <c r="X34" s="102" t="s">
        <v>32</v>
      </c>
      <c r="Y34" s="102" t="s">
        <v>32</v>
      </c>
      <c r="Z34" s="102" t="s">
        <v>32</v>
      </c>
      <c r="AA34" s="102" t="s">
        <v>32</v>
      </c>
      <c r="AB34" s="102" t="s">
        <v>32</v>
      </c>
      <c r="AC34" s="102" t="s">
        <v>32</v>
      </c>
      <c r="AD34" s="102" t="s">
        <v>32</v>
      </c>
      <c r="AE34" s="102" t="s">
        <v>32</v>
      </c>
      <c r="AF34" s="102" t="s">
        <v>32</v>
      </c>
      <c r="AG34" s="102" t="s">
        <v>32</v>
      </c>
      <c r="AH34" s="102" t="s">
        <v>32</v>
      </c>
      <c r="AI34" s="102" t="s">
        <v>32</v>
      </c>
      <c r="AJ34" s="102" t="s">
        <v>32</v>
      </c>
      <c r="AK34" s="102" t="s">
        <v>32</v>
      </c>
      <c r="AL34" s="102" t="s">
        <v>32</v>
      </c>
      <c r="AM34" s="102" t="s">
        <v>32</v>
      </c>
      <c r="AN34" s="102" t="s">
        <v>32</v>
      </c>
      <c r="AO34" s="102" t="s">
        <v>32</v>
      </c>
      <c r="AP34" s="102" t="s">
        <v>32</v>
      </c>
      <c r="AQ34" s="102" t="s">
        <v>32</v>
      </c>
      <c r="AR34" s="102" t="s">
        <v>32</v>
      </c>
      <c r="AS34" s="102" t="s">
        <v>32</v>
      </c>
      <c r="AT34" s="102" t="s">
        <v>32</v>
      </c>
      <c r="AU34" s="102" t="s">
        <v>32</v>
      </c>
      <c r="AV34" s="102">
        <v>2.6669270771816618</v>
      </c>
      <c r="AW34" s="102">
        <v>2.6835175280511256</v>
      </c>
      <c r="AX34" s="102">
        <v>2.6467992507019971</v>
      </c>
      <c r="AY34" s="102">
        <v>2.6520850288218205</v>
      </c>
      <c r="AZ34" s="102">
        <v>2.726705049999977</v>
      </c>
      <c r="BA34" s="102">
        <v>2.706887622542911</v>
      </c>
      <c r="BB34" s="102">
        <v>2.7589322854817162</v>
      </c>
      <c r="BC34" s="102">
        <v>2.7027572698543558</v>
      </c>
      <c r="BD34" s="102">
        <v>2.7248789442644687</v>
      </c>
      <c r="BE34" s="102">
        <v>2.7491105475755617</v>
      </c>
      <c r="BF34" s="102">
        <v>2.7534329292498785</v>
      </c>
      <c r="BG34" s="102">
        <v>2.7632213555507685</v>
      </c>
      <c r="BH34" s="102">
        <v>2.8079108156332353</v>
      </c>
      <c r="BI34" s="102">
        <v>2.7865764882024697</v>
      </c>
      <c r="BJ34" s="102">
        <v>2.7972814159465376</v>
      </c>
      <c r="BK34" s="102">
        <v>2.7724148103367789</v>
      </c>
      <c r="BL34" s="102">
        <v>2.7777313903188574</v>
      </c>
      <c r="BM34" s="102">
        <v>2.758086373374125</v>
      </c>
      <c r="BN34" s="102">
        <v>2.7393201442735657</v>
      </c>
      <c r="BO34" s="102">
        <v>2.7885850809177861</v>
      </c>
      <c r="BP34" s="102">
        <v>2.7807390274279622</v>
      </c>
      <c r="BQ34" s="102">
        <v>2.8089650432734339</v>
      </c>
      <c r="BR34" s="102">
        <v>2.8006969537142221</v>
      </c>
      <c r="BS34" s="102">
        <v>2.8152975900537078</v>
      </c>
      <c r="BT34" s="102">
        <v>2.7761497873467103</v>
      </c>
      <c r="BU34" s="102">
        <v>2.8195029883862706</v>
      </c>
      <c r="BV34" s="102">
        <v>2.7449160588311061</v>
      </c>
      <c r="BW34" s="102">
        <v>2.7934987867107681</v>
      </c>
      <c r="BX34" s="102">
        <v>2.7825132110300088</v>
      </c>
      <c r="BY34" s="102">
        <v>2.7681311704204803</v>
      </c>
      <c r="BZ34" s="102">
        <v>2.7659026678346827</v>
      </c>
      <c r="CA34" s="102">
        <v>2.7311726863686134</v>
      </c>
      <c r="CB34" s="102">
        <v>2.743252698127856</v>
      </c>
      <c r="CC34" s="102">
        <v>2.7189999999999999</v>
      </c>
      <c r="CD34" s="102">
        <v>2.7480000000000002</v>
      </c>
      <c r="CE34" s="102">
        <v>2.758</v>
      </c>
      <c r="CF34" s="102">
        <v>2.762</v>
      </c>
      <c r="CG34" s="102">
        <v>2.7581621547721902</v>
      </c>
      <c r="CH34" s="102">
        <v>2.7427229794424899</v>
      </c>
      <c r="CI34" s="102">
        <v>2.7260750991973999</v>
      </c>
      <c r="CJ34" s="102">
        <v>2.6682584195865902</v>
      </c>
      <c r="CK34" s="102">
        <v>2.7150283494696699</v>
      </c>
      <c r="CL34" s="102">
        <v>2.68958458128427</v>
      </c>
      <c r="CM34" s="102">
        <v>2.72253146098448</v>
      </c>
      <c r="CN34" s="102">
        <v>2.7140905231191836</v>
      </c>
      <c r="CO34" s="102">
        <v>2.69006858050306</v>
      </c>
      <c r="CP34" s="102">
        <v>2.71245477208983</v>
      </c>
      <c r="CQ34" s="102">
        <v>2.7413945221439602</v>
      </c>
      <c r="CR34" s="102">
        <v>2.68567664282449</v>
      </c>
      <c r="CS34" s="102">
        <v>2.74481815867219</v>
      </c>
      <c r="CT34" s="102">
        <v>2.7178829807601801</v>
      </c>
      <c r="CU34" s="102">
        <v>2.71674736876211</v>
      </c>
      <c r="CV34" s="102">
        <v>2.7573799086861501</v>
      </c>
      <c r="CW34" s="102">
        <v>2.70515171204995</v>
      </c>
      <c r="CX34" s="102">
        <v>2.7429786543797401</v>
      </c>
      <c r="CY34" s="102">
        <v>2.6890103449088101</v>
      </c>
      <c r="CZ34" s="102">
        <v>2.7002879062162601</v>
      </c>
      <c r="DA34" s="102">
        <v>2.70663670911097</v>
      </c>
      <c r="DB34" s="102">
        <v>2.7520530871516198</v>
      </c>
      <c r="DC34" s="102">
        <v>2.7490213034735702</v>
      </c>
      <c r="DD34" s="102">
        <v>2.7861967293959902</v>
      </c>
      <c r="DE34" s="102">
        <v>2.8039427138458199</v>
      </c>
      <c r="DF34" s="102">
        <v>2.77851211959669</v>
      </c>
      <c r="DG34" s="102">
        <v>2.8014954114647002</v>
      </c>
      <c r="DH34" s="102">
        <v>2.81674360061074</v>
      </c>
      <c r="DI34" s="102">
        <v>2.8082771283099</v>
      </c>
      <c r="DJ34" s="102">
        <v>2.8402200871780501</v>
      </c>
      <c r="DK34" s="102">
        <v>2.7838975537078601</v>
      </c>
      <c r="DL34" s="102">
        <v>2.8236633841484098</v>
      </c>
      <c r="DM34" s="102">
        <v>2.8390794369588699</v>
      </c>
      <c r="DN34" s="102">
        <v>2.89035800423903</v>
      </c>
      <c r="DO34" s="102">
        <v>2.8500250302560302</v>
      </c>
      <c r="DP34" s="102">
        <v>2.8505677007499699</v>
      </c>
      <c r="DQ34" s="102">
        <v>2.89761796553845</v>
      </c>
      <c r="DR34" s="102">
        <v>2.8687398706346698</v>
      </c>
      <c r="DS34" s="102">
        <v>2.87916801200873</v>
      </c>
      <c r="DT34" s="102">
        <v>2.9066534618532098</v>
      </c>
      <c r="DU34" s="102">
        <v>2.8618986905027102</v>
      </c>
      <c r="DV34" s="102">
        <v>2.8641437065564901</v>
      </c>
      <c r="DW34" s="102">
        <v>2.90520552572033</v>
      </c>
      <c r="DX34" s="102">
        <v>2.89889255978802</v>
      </c>
      <c r="DY34" s="102">
        <v>2.9246373533011298</v>
      </c>
      <c r="DZ34" s="102">
        <v>2.90252568195285</v>
      </c>
      <c r="EA34" s="102">
        <v>2.92706001771597</v>
      </c>
      <c r="EB34" s="102">
        <v>2.9220944936462501</v>
      </c>
      <c r="EC34" s="102">
        <v>2.9635671679908402</v>
      </c>
      <c r="ED34" s="102">
        <v>2.9441188065630901</v>
      </c>
      <c r="EE34" s="102">
        <v>2.95474132886139</v>
      </c>
      <c r="EF34" s="102">
        <v>2.9107667851238301</v>
      </c>
      <c r="EG34" s="102">
        <v>2.9147333919381602</v>
      </c>
      <c r="EH34" s="102">
        <v>2.8828351067702398</v>
      </c>
      <c r="EI34" s="102">
        <v>2.89798100634252</v>
      </c>
      <c r="EJ34" s="102">
        <v>2.81612269476277</v>
      </c>
      <c r="EK34" s="102">
        <v>2.85018087295078</v>
      </c>
      <c r="EL34" s="102">
        <v>2.8303779009470902</v>
      </c>
      <c r="EM34" s="102">
        <v>2.8016109186597302</v>
      </c>
      <c r="EN34" s="102">
        <v>2.79131462303789</v>
      </c>
      <c r="EO34" s="102">
        <v>2.8419596250511101</v>
      </c>
      <c r="EP34" s="102">
        <v>2.8941842286391601</v>
      </c>
      <c r="EQ34" s="102">
        <v>2.8868830800657301</v>
      </c>
      <c r="ER34" s="102">
        <v>2.8599795402518899</v>
      </c>
      <c r="ES34" s="102">
        <v>2.9006872502438998</v>
      </c>
      <c r="ET34" s="102">
        <v>2.8183565608357899</v>
      </c>
      <c r="EU34" s="102">
        <v>2.7675458938287401</v>
      </c>
      <c r="EV34" s="102">
        <v>2.83302351901414</v>
      </c>
      <c r="EW34" s="102">
        <v>2.7016270300329799</v>
      </c>
      <c r="EX34" s="102">
        <v>2.7220380069044698</v>
      </c>
      <c r="EY34" s="102">
        <v>2.6593671443226898</v>
      </c>
      <c r="EZ34" s="102">
        <v>2.7155671773227401</v>
      </c>
      <c r="FA34" s="102">
        <v>2.7422778479523502</v>
      </c>
      <c r="FB34" s="102">
        <v>2.7965545894242889</v>
      </c>
      <c r="FC34" s="102">
        <v>2.7513853061196345</v>
      </c>
      <c r="FD34" s="102">
        <v>2.8087951436507699</v>
      </c>
      <c r="FE34" s="102">
        <v>2.7294311874909001</v>
      </c>
      <c r="FF34" s="102">
        <v>2.7028579795739547</v>
      </c>
      <c r="FG34" s="102">
        <v>2.8232373894646119</v>
      </c>
      <c r="FH34" s="102">
        <v>2.7429209486812902</v>
      </c>
      <c r="FI34" s="102">
        <v>2.7817615579391322</v>
      </c>
      <c r="FJ34" s="102">
        <v>2.7664027150797161</v>
      </c>
      <c r="FK34" s="102">
        <v>2.8286618315656806</v>
      </c>
      <c r="FL34" s="102">
        <v>2.8296249619301079</v>
      </c>
      <c r="FM34" s="102">
        <v>2.8522157533588177</v>
      </c>
      <c r="FN34" s="102">
        <v>2.8116653322260157</v>
      </c>
      <c r="FO34" s="102">
        <v>2.8921781943874865</v>
      </c>
      <c r="FP34" s="102">
        <v>2.9638704352154766</v>
      </c>
      <c r="FQ34" s="102">
        <v>2.9223454596815079</v>
      </c>
      <c r="FR34" s="102">
        <v>2.9555741197917071</v>
      </c>
      <c r="FS34" s="102">
        <v>2.9389176746275316</v>
      </c>
      <c r="FT34" s="102">
        <v>2.9327671717363453</v>
      </c>
      <c r="FU34" s="102">
        <v>2.9119605527185914</v>
      </c>
      <c r="FV34" s="102">
        <v>2.9261606237462066</v>
      </c>
      <c r="FW34" s="102">
        <v>2.9176547021603607</v>
      </c>
      <c r="FX34" s="102">
        <v>2.9022419071256551</v>
      </c>
      <c r="FY34" s="102">
        <v>3.0043664804694168</v>
      </c>
      <c r="FZ34" s="102">
        <v>3.002057517047044</v>
      </c>
      <c r="GA34" s="102">
        <v>3.031712089545687</v>
      </c>
      <c r="GB34" s="102">
        <v>2.9395118154639834</v>
      </c>
      <c r="GC34" s="102">
        <v>2.8663087521578912</v>
      </c>
      <c r="GD34" s="102">
        <v>2.8942369385905886</v>
      </c>
      <c r="GE34" s="102">
        <v>2.9367539852648901</v>
      </c>
      <c r="GF34" s="102">
        <v>2.9575860085440699</v>
      </c>
      <c r="GG34" s="102">
        <v>2.9552872736135734</v>
      </c>
      <c r="GH34" s="102">
        <v>2.9947045182943222</v>
      </c>
      <c r="GI34" s="102">
        <v>3.0223430976375818</v>
      </c>
      <c r="GJ34" s="102">
        <v>2.9354777886082011</v>
      </c>
      <c r="GK34" s="102">
        <v>2.918510402890568</v>
      </c>
      <c r="GL34" s="102">
        <v>2.9694122175997775</v>
      </c>
      <c r="GM34" s="102">
        <v>2.9575911507680406</v>
      </c>
      <c r="GN34" s="102">
        <v>2.90212777120108</v>
      </c>
      <c r="GO34" s="102">
        <v>2.8783735147187182</v>
      </c>
      <c r="GP34" s="102">
        <v>2.8974797794317517</v>
      </c>
      <c r="GQ34" s="102">
        <v>2.9273837647518381</v>
      </c>
      <c r="GR34" s="102">
        <v>2.943780958453285</v>
      </c>
      <c r="GS34" s="102">
        <v>2.8682517523615245</v>
      </c>
      <c r="GT34" s="102">
        <v>2.8829177516024673</v>
      </c>
      <c r="GU34" s="102">
        <v>2.8759564933073367</v>
      </c>
      <c r="GV34" s="102">
        <v>2.8751242147054255</v>
      </c>
      <c r="GW34" s="102">
        <v>2.9082249977456134</v>
      </c>
      <c r="GX34" s="102">
        <v>2.9541489434262078</v>
      </c>
      <c r="GY34" s="102">
        <v>2.9391695795994179</v>
      </c>
      <c r="GZ34" s="102">
        <v>2.8702819453221045</v>
      </c>
      <c r="HA34" s="102">
        <v>2.9093096868595647</v>
      </c>
      <c r="HB34" s="102">
        <v>2.9298231905893712</v>
      </c>
      <c r="HC34" s="102">
        <v>2.9223510947914737</v>
      </c>
      <c r="HD34" s="102">
        <v>2.9554106506530622</v>
      </c>
      <c r="HE34" s="102">
        <v>2.8557804284185813</v>
      </c>
      <c r="HF34" s="102">
        <v>2.9481016578403771</v>
      </c>
      <c r="HG34" s="102">
        <v>2.8370137306873868</v>
      </c>
      <c r="HH34" s="102">
        <v>2.8227513602623051</v>
      </c>
      <c r="HI34" s="102">
        <v>2.8687728474365084</v>
      </c>
      <c r="HJ34" s="102">
        <v>2.8812898088978254</v>
      </c>
      <c r="HK34" s="102">
        <v>2.8570646865994016</v>
      </c>
      <c r="HL34" s="102">
        <v>2.8431712584911697</v>
      </c>
      <c r="HM34" s="102">
        <v>2.8633074993674321</v>
      </c>
      <c r="HN34" s="102">
        <v>2.784156682960552</v>
      </c>
      <c r="HO34" s="102">
        <v>2.8643391630958934</v>
      </c>
      <c r="HP34" s="102">
        <v>2.9470225798641136</v>
      </c>
      <c r="HQ34" s="102">
        <v>2.9426677472095006</v>
      </c>
      <c r="HR34" s="102">
        <v>2.9464616434546351</v>
      </c>
      <c r="HS34" s="102">
        <v>2.8401452497624744</v>
      </c>
      <c r="HT34" s="102">
        <v>2.9653273947986096</v>
      </c>
      <c r="HU34" s="102">
        <v>3.0250216747070171</v>
      </c>
      <c r="HV34" s="102">
        <v>3.0329868791551489</v>
      </c>
      <c r="HW34" s="102">
        <v>3.0037302944359836</v>
      </c>
      <c r="HX34" s="102">
        <v>3.1385701679064937</v>
      </c>
      <c r="HY34" s="102">
        <v>3.0528500377911723</v>
      </c>
      <c r="HZ34" s="102">
        <v>3.0877407522230196</v>
      </c>
      <c r="IA34" s="102">
        <v>3.1017655992332167</v>
      </c>
      <c r="IB34" s="102">
        <v>3.1228208292418085</v>
      </c>
      <c r="IC34" s="102">
        <v>3.0330481504595199</v>
      </c>
      <c r="ID34" s="102">
        <v>3.0624801451063615</v>
      </c>
      <c r="IE34" s="102">
        <v>3.1260948319245929</v>
      </c>
    </row>
    <row r="35" spans="2:239" s="83" customFormat="1" ht="21" customHeight="1">
      <c r="B35" s="127" t="s">
        <v>102</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row>
    <row r="36" spans="2:239" s="136" customFormat="1" ht="15" customHeight="1">
      <c r="B36" s="96" t="s">
        <v>106</v>
      </c>
      <c r="C36" s="97" t="s">
        <v>14</v>
      </c>
      <c r="D36" s="98">
        <v>157652.03716794873</v>
      </c>
      <c r="E36" s="98">
        <v>164093.65543090212</v>
      </c>
      <c r="F36" s="98">
        <v>162846.10259545455</v>
      </c>
      <c r="G36" s="98">
        <v>163571.25747500002</v>
      </c>
      <c r="H36" s="98">
        <v>160024.32666755217</v>
      </c>
      <c r="I36" s="98">
        <v>160498.53317067667</v>
      </c>
      <c r="J36" s="98">
        <v>160127.68969924099</v>
      </c>
      <c r="K36" s="98">
        <v>161864.40661065892</v>
      </c>
      <c r="L36" s="98">
        <v>165848.83725582823</v>
      </c>
      <c r="M36" s="98">
        <v>165264.16585883495</v>
      </c>
      <c r="N36" s="98">
        <v>167220.9582778234</v>
      </c>
      <c r="O36" s="98">
        <v>166628.92189864075</v>
      </c>
      <c r="P36" s="98">
        <v>167208.95095889329</v>
      </c>
      <c r="Q36" s="98">
        <v>164871.06144835392</v>
      </c>
      <c r="R36" s="98">
        <v>169706.9527748691</v>
      </c>
      <c r="S36" s="98">
        <v>172827.26298615985</v>
      </c>
      <c r="T36" s="98">
        <v>166816.58451457942</v>
      </c>
      <c r="U36" s="98">
        <v>166450.34038293653</v>
      </c>
      <c r="V36" s="98">
        <v>163938.89615886938</v>
      </c>
      <c r="W36" s="98">
        <v>168517.00619246034</v>
      </c>
      <c r="X36" s="98">
        <v>167328.09737455269</v>
      </c>
      <c r="Y36" s="98">
        <v>171744.89460237624</v>
      </c>
      <c r="Z36" s="98">
        <v>170978.57390366597</v>
      </c>
      <c r="AA36" s="98">
        <v>169541.40980792078</v>
      </c>
      <c r="AB36" s="98">
        <v>172867.85086105033</v>
      </c>
      <c r="AC36" s="98">
        <v>164124.31652239998</v>
      </c>
      <c r="AD36" s="98">
        <v>168035.15246147185</v>
      </c>
      <c r="AE36" s="98">
        <v>165832.02860424627</v>
      </c>
      <c r="AF36" s="98">
        <v>166522.62508133642</v>
      </c>
      <c r="AG36" s="98">
        <v>165355.7543275168</v>
      </c>
      <c r="AH36" s="98">
        <v>164588.02784158877</v>
      </c>
      <c r="AI36" s="98">
        <v>168224.66272112069</v>
      </c>
      <c r="AJ36" s="98">
        <v>186298.02930987653</v>
      </c>
      <c r="AK36" s="98">
        <v>167308.57573318583</v>
      </c>
      <c r="AL36" s="98">
        <v>168776.51400444444</v>
      </c>
      <c r="AM36" s="98">
        <v>169633.96753027989</v>
      </c>
      <c r="AN36" s="98">
        <v>161070.9891717647</v>
      </c>
      <c r="AO36" s="98">
        <v>162875.00696739927</v>
      </c>
      <c r="AP36" s="98">
        <v>163147.3310452975</v>
      </c>
      <c r="AQ36" s="98">
        <v>161561.69335654206</v>
      </c>
      <c r="AR36" s="98">
        <v>168462.01019252336</v>
      </c>
      <c r="AS36" s="98">
        <v>169710.62305452439</v>
      </c>
      <c r="AT36" s="98">
        <v>167856.84959688995</v>
      </c>
      <c r="AU36" s="98">
        <v>175175.13881093392</v>
      </c>
      <c r="AV36" s="98">
        <v>190542.02025978835</v>
      </c>
      <c r="AW36" s="98">
        <v>192514.14700786243</v>
      </c>
      <c r="AX36" s="98">
        <v>199598.79221149147</v>
      </c>
      <c r="AY36" s="98">
        <v>208594.25741822785</v>
      </c>
      <c r="AZ36" s="98">
        <v>222925.21553573408</v>
      </c>
      <c r="BA36" s="98">
        <v>223728.90720879124</v>
      </c>
      <c r="BB36" s="98">
        <v>226668.76432139304</v>
      </c>
      <c r="BC36" s="98">
        <v>229101.32256485015</v>
      </c>
      <c r="BD36" s="98">
        <v>236011.14914241643</v>
      </c>
      <c r="BE36" s="98">
        <v>241681.27777625329</v>
      </c>
      <c r="BF36" s="98">
        <v>247910.1413381818</v>
      </c>
      <c r="BG36" s="98">
        <v>246923.42278128341</v>
      </c>
      <c r="BH36" s="98">
        <v>256796.11314802259</v>
      </c>
      <c r="BI36" s="98">
        <v>243957.56369939272</v>
      </c>
      <c r="BJ36" s="98">
        <v>248634.27096770832</v>
      </c>
      <c r="BK36" s="98">
        <v>238587.97251203007</v>
      </c>
      <c r="BL36" s="98">
        <v>241576.75164959184</v>
      </c>
      <c r="BM36" s="98">
        <v>239617.37883958334</v>
      </c>
      <c r="BN36" s="98">
        <v>243960.24271178083</v>
      </c>
      <c r="BO36" s="98">
        <v>238968.40564734297</v>
      </c>
      <c r="BP36" s="98">
        <v>241062.9077149333</v>
      </c>
      <c r="BQ36" s="98">
        <v>240221.91749606741</v>
      </c>
      <c r="BR36" s="98">
        <v>235665.10712864867</v>
      </c>
      <c r="BS36" s="98">
        <v>237373.80639252873</v>
      </c>
      <c r="BT36" s="98">
        <v>241217.291990625</v>
      </c>
      <c r="BU36" s="98">
        <v>238239.28462493295</v>
      </c>
      <c r="BV36" s="98">
        <v>225346.87632872062</v>
      </c>
      <c r="BW36" s="98">
        <v>231840.13609159665</v>
      </c>
      <c r="BX36" s="98">
        <v>238907.53234926253</v>
      </c>
      <c r="BY36" s="98">
        <v>235695.74199093485</v>
      </c>
      <c r="BZ36" s="98">
        <v>240991.89396647888</v>
      </c>
      <c r="CA36" s="98">
        <v>242220.73956050421</v>
      </c>
      <c r="CB36" s="98">
        <v>239734.92092960895</v>
      </c>
      <c r="CC36" s="98">
        <v>241825</v>
      </c>
      <c r="CD36" s="98">
        <v>252278</v>
      </c>
      <c r="CE36" s="98">
        <v>257158</v>
      </c>
      <c r="CF36" s="98">
        <v>259285</v>
      </c>
      <c r="CG36" s="98">
        <v>259627.10870728301</v>
      </c>
      <c r="CH36" s="98">
        <v>260663.08188498599</v>
      </c>
      <c r="CI36" s="98">
        <v>260626.49024456801</v>
      </c>
      <c r="CJ36" s="98">
        <v>261837.6257</v>
      </c>
      <c r="CK36" s="98">
        <v>270266.19079569902</v>
      </c>
      <c r="CL36" s="98">
        <v>267795.56690889498</v>
      </c>
      <c r="CM36" s="98">
        <v>274676.63328834699</v>
      </c>
      <c r="CN36" s="98">
        <v>275744.10321420454</v>
      </c>
      <c r="CO36" s="98">
        <v>274316.709533952</v>
      </c>
      <c r="CP36" s="98">
        <v>273953.122591711</v>
      </c>
      <c r="CQ36" s="98">
        <v>284777.62588646403</v>
      </c>
      <c r="CR36" s="98">
        <v>283642.78461928398</v>
      </c>
      <c r="CS36" s="98">
        <v>297983.557583377</v>
      </c>
      <c r="CT36" s="98">
        <v>302288.34950445901</v>
      </c>
      <c r="CU36" s="98">
        <v>300415.56922913401</v>
      </c>
      <c r="CV36" s="98">
        <v>307032.88678166701</v>
      </c>
      <c r="CW36" s="98">
        <v>292045.19181959698</v>
      </c>
      <c r="CX36" s="98">
        <v>295934.28797897702</v>
      </c>
      <c r="CY36" s="98">
        <v>291079.04192724702</v>
      </c>
      <c r="CZ36" s="98">
        <v>273696.05933994602</v>
      </c>
      <c r="DA36" s="98">
        <v>287293.68169707601</v>
      </c>
      <c r="DB36" s="98">
        <v>285701.87722546398</v>
      </c>
      <c r="DC36" s="98">
        <v>279657.82926393399</v>
      </c>
      <c r="DD36" s="98">
        <v>279147.30330030498</v>
      </c>
      <c r="DE36" s="98">
        <v>279779.24827819102</v>
      </c>
      <c r="DF36" s="98">
        <v>273234.43013044598</v>
      </c>
      <c r="DG36" s="98">
        <v>277710.73661633203</v>
      </c>
      <c r="DH36" s="98">
        <v>273885.25320474798</v>
      </c>
      <c r="DI36" s="98">
        <v>270352.54049889802</v>
      </c>
      <c r="DJ36" s="98">
        <v>270534.15041061502</v>
      </c>
      <c r="DK36" s="98">
        <v>272652.8124</v>
      </c>
      <c r="DL36" s="98">
        <v>277775.06318171398</v>
      </c>
      <c r="DM36" s="98">
        <v>293543.851204178</v>
      </c>
      <c r="DN36" s="98">
        <v>305634.38872115401</v>
      </c>
      <c r="DO36" s="98">
        <v>306226.53436106897</v>
      </c>
      <c r="DP36" s="98">
        <v>313162.79413257103</v>
      </c>
      <c r="DQ36" s="98">
        <v>327375.710806566</v>
      </c>
      <c r="DR36" s="98">
        <v>335554.02100314997</v>
      </c>
      <c r="DS36" s="98">
        <v>349608.202138889</v>
      </c>
      <c r="DT36" s="98">
        <v>359431.24620085699</v>
      </c>
      <c r="DU36" s="98">
        <v>360247.53527893301</v>
      </c>
      <c r="DV36" s="98">
        <v>372518.572982813</v>
      </c>
      <c r="DW36" s="98">
        <v>369281.25347560999</v>
      </c>
      <c r="DX36" s="98">
        <v>375183.48394735297</v>
      </c>
      <c r="DY36" s="98">
        <v>365918.22705759999</v>
      </c>
      <c r="DZ36" s="98">
        <v>360392.49901806301</v>
      </c>
      <c r="EA36" s="98">
        <v>370671.95383352</v>
      </c>
      <c r="EB36" s="98">
        <v>362375.33703240199</v>
      </c>
      <c r="EC36" s="98">
        <v>359141.00394209201</v>
      </c>
      <c r="ED36" s="98">
        <v>361280.18036892702</v>
      </c>
      <c r="EE36" s="98">
        <v>344854.67759698798</v>
      </c>
      <c r="EF36" s="98">
        <v>339538.22535145999</v>
      </c>
      <c r="EG36" s="98">
        <v>316759.97748754598</v>
      </c>
      <c r="EH36" s="98">
        <v>310855.05805210699</v>
      </c>
      <c r="EI36" s="98">
        <v>311329.599739931</v>
      </c>
      <c r="EJ36" s="98">
        <v>298432.28326133802</v>
      </c>
      <c r="EK36" s="98">
        <v>296711.84359340701</v>
      </c>
      <c r="EL36" s="98">
        <v>280203.26797580102</v>
      </c>
      <c r="EM36" s="98">
        <v>272474.66889288399</v>
      </c>
      <c r="EN36" s="98">
        <v>290490.7329832</v>
      </c>
      <c r="EO36" s="98">
        <v>284969.72396087</v>
      </c>
      <c r="EP36" s="98">
        <v>282032.64477875503</v>
      </c>
      <c r="EQ36" s="98">
        <v>284525.51237296301</v>
      </c>
      <c r="ER36" s="98">
        <v>291204.57656083698</v>
      </c>
      <c r="ES36" s="98">
        <v>279713.51320938801</v>
      </c>
      <c r="ET36" s="98">
        <v>283302.37588033499</v>
      </c>
      <c r="EU36" s="98">
        <v>271657.77418314602</v>
      </c>
      <c r="EV36" s="98">
        <v>274026.86084256199</v>
      </c>
      <c r="EW36" s="98">
        <v>267434.85482599097</v>
      </c>
      <c r="EX36" s="98">
        <v>280306.88149220799</v>
      </c>
      <c r="EY36" s="98">
        <v>262517.65854327701</v>
      </c>
      <c r="EZ36" s="98">
        <v>257994.02285087001</v>
      </c>
      <c r="FA36" s="98">
        <v>265923.57009542303</v>
      </c>
      <c r="FB36" s="98">
        <v>278622.94816746993</v>
      </c>
      <c r="FC36" s="98">
        <v>272392.36257666664</v>
      </c>
      <c r="FD36" s="98">
        <v>289528.66737768601</v>
      </c>
      <c r="FE36" s="98">
        <v>300479.13799103099</v>
      </c>
      <c r="FF36" s="98">
        <v>299053.82635463413</v>
      </c>
      <c r="FG36" s="98">
        <v>305997.28165483871</v>
      </c>
      <c r="FH36" s="98">
        <v>309642.25474819279</v>
      </c>
      <c r="FI36" s="98">
        <v>325800.32176521741</v>
      </c>
      <c r="FJ36" s="98">
        <v>333399.17670816329</v>
      </c>
      <c r="FK36" s="98">
        <v>345548.34624054056</v>
      </c>
      <c r="FL36" s="98">
        <v>361546.93750349345</v>
      </c>
      <c r="FM36" s="98">
        <v>370333.79411484377</v>
      </c>
      <c r="FN36" s="98">
        <v>353785.71479873947</v>
      </c>
      <c r="FO36" s="98">
        <v>369913.35573306453</v>
      </c>
      <c r="FP36" s="98">
        <v>380122.46785732219</v>
      </c>
      <c r="FQ36" s="98">
        <v>383822.9778308057</v>
      </c>
      <c r="FR36" s="98">
        <v>377289.06032510457</v>
      </c>
      <c r="FS36" s="98">
        <v>370043.67257068271</v>
      </c>
      <c r="FT36" s="98">
        <v>366064.81285380956</v>
      </c>
      <c r="FU36" s="98">
        <v>359345.47780456435</v>
      </c>
      <c r="FV36" s="98">
        <v>361870.40967641922</v>
      </c>
      <c r="FW36" s="98">
        <v>365378.32473791472</v>
      </c>
      <c r="FX36" s="98">
        <v>362596.28664433962</v>
      </c>
      <c r="FY36" s="98">
        <v>364029.35268867185</v>
      </c>
      <c r="FZ36" s="98">
        <v>367936.25516623934</v>
      </c>
      <c r="GA36" s="98">
        <v>371153.43256966828</v>
      </c>
      <c r="GB36" s="98">
        <v>359564.8104448276</v>
      </c>
      <c r="GC36" s="98">
        <v>361610.77097183676</v>
      </c>
      <c r="GD36" s="98">
        <v>365699.16346462886</v>
      </c>
      <c r="GE36" s="98">
        <v>368393.15229383262</v>
      </c>
      <c r="GF36" s="98">
        <v>381191.98788235302</v>
      </c>
      <c r="GG36" s="98">
        <v>372845.25984109589</v>
      </c>
      <c r="GH36" s="98">
        <v>370288.33837466664</v>
      </c>
      <c r="GI36" s="98">
        <v>382469.75121369865</v>
      </c>
      <c r="GJ36" s="98">
        <v>372626.76553467335</v>
      </c>
      <c r="GK36" s="98">
        <v>369281.37118189654</v>
      </c>
      <c r="GL36" s="98">
        <v>380199.35087920359</v>
      </c>
      <c r="GM36" s="98">
        <v>388619.26649109949</v>
      </c>
      <c r="GN36" s="98">
        <v>372818.13604374998</v>
      </c>
      <c r="GO36" s="98">
        <v>369700.30331179482</v>
      </c>
      <c r="GP36" s="98">
        <v>368935.53640679608</v>
      </c>
      <c r="GQ36" s="98">
        <v>369476.6890841584</v>
      </c>
      <c r="GR36" s="98">
        <v>378821.62385284976</v>
      </c>
      <c r="GS36" s="98">
        <v>364812.58183181821</v>
      </c>
      <c r="GT36" s="98">
        <v>363478.91306224489</v>
      </c>
      <c r="GU36" s="98">
        <v>363443.63549898472</v>
      </c>
      <c r="GV36" s="98">
        <v>371632.98847783502</v>
      </c>
      <c r="GW36" s="98">
        <v>372393.79720528849</v>
      </c>
      <c r="GX36" s="98">
        <v>379630.57298387098</v>
      </c>
      <c r="GY36" s="98">
        <v>379983.54443000001</v>
      </c>
      <c r="GZ36" s="98">
        <v>372056.93141666666</v>
      </c>
      <c r="HA36" s="98">
        <v>378798.41926797753</v>
      </c>
      <c r="HB36" s="98">
        <v>401293.81248000002</v>
      </c>
      <c r="HC36" s="98">
        <v>401310.68938176474</v>
      </c>
      <c r="HD36" s="98">
        <v>405501.19108203589</v>
      </c>
      <c r="HE36" s="98">
        <v>396504.78952962963</v>
      </c>
      <c r="HF36" s="98">
        <v>398863.12382196536</v>
      </c>
      <c r="HG36" s="98">
        <v>395016.6205477707</v>
      </c>
      <c r="HH36" s="98">
        <v>403328.46761962026</v>
      </c>
      <c r="HI36" s="98">
        <v>398449.02206705877</v>
      </c>
      <c r="HJ36" s="98">
        <v>408870.56632531644</v>
      </c>
      <c r="HK36" s="98">
        <v>407975.72801632649</v>
      </c>
      <c r="HL36" s="98">
        <v>419271.3684211268</v>
      </c>
      <c r="HM36" s="98">
        <v>429998.06551642861</v>
      </c>
      <c r="HN36" s="98">
        <v>437848.01485683455</v>
      </c>
      <c r="HO36" s="98">
        <v>458307.98640851065</v>
      </c>
      <c r="HP36" s="98">
        <v>478988.23501798557</v>
      </c>
      <c r="HQ36" s="98">
        <v>499896.23407361109</v>
      </c>
      <c r="HR36" s="98">
        <v>507408.06781315792</v>
      </c>
      <c r="HS36" s="98">
        <v>522763.31691594206</v>
      </c>
      <c r="HT36" s="98">
        <v>565877.61077808216</v>
      </c>
      <c r="HU36" s="98">
        <v>587785.10299367085</v>
      </c>
      <c r="HV36" s="98">
        <v>604516.21488599991</v>
      </c>
      <c r="HW36" s="98">
        <v>613005.89821999997</v>
      </c>
      <c r="HX36" s="98">
        <v>618619.38132105267</v>
      </c>
      <c r="HY36" s="98">
        <v>615381.34757686558</v>
      </c>
      <c r="HZ36" s="98">
        <v>620693.25987379311</v>
      </c>
      <c r="IA36" s="98">
        <v>606902.01076714287</v>
      </c>
      <c r="IB36" s="98">
        <v>585402.8183181159</v>
      </c>
      <c r="IC36" s="98">
        <v>568479.36013235291</v>
      </c>
      <c r="ID36" s="98">
        <v>549907.40834651154</v>
      </c>
      <c r="IE36" s="98">
        <v>536992.09897674422</v>
      </c>
    </row>
    <row r="37" spans="2:239" s="139" customFormat="1" ht="15" customHeight="1">
      <c r="B37" s="99" t="s">
        <v>20</v>
      </c>
      <c r="C37" s="100" t="s">
        <v>24</v>
      </c>
      <c r="D37" s="104">
        <v>14.762000377243446</v>
      </c>
      <c r="E37" s="104">
        <v>14.789595298349486</v>
      </c>
      <c r="F37" s="104">
        <v>14.821409420404743</v>
      </c>
      <c r="G37" s="104">
        <v>14.833969035026529</v>
      </c>
      <c r="H37" s="104">
        <v>14.868868581981239</v>
      </c>
      <c r="I37" s="104">
        <v>14.923128868217193</v>
      </c>
      <c r="J37" s="104">
        <v>14.851008738957782</v>
      </c>
      <c r="K37" s="104">
        <v>14.890195258958187</v>
      </c>
      <c r="L37" s="104">
        <v>14.874104007726279</v>
      </c>
      <c r="M37" s="104">
        <v>14.840122359307554</v>
      </c>
      <c r="N37" s="104">
        <v>14.908368347240531</v>
      </c>
      <c r="O37" s="104">
        <v>14.920923066908923</v>
      </c>
      <c r="P37" s="104">
        <v>14.81699267873986</v>
      </c>
      <c r="Q37" s="104">
        <v>14.825204914095869</v>
      </c>
      <c r="R37" s="104">
        <v>14.889248359659987</v>
      </c>
      <c r="S37" s="104">
        <v>14.900794253229341</v>
      </c>
      <c r="T37" s="104">
        <v>14.883199348488255</v>
      </c>
      <c r="U37" s="104">
        <v>14.910754295290394</v>
      </c>
      <c r="V37" s="104">
        <v>14.689231014847904</v>
      </c>
      <c r="W37" s="104">
        <v>14.927456492531411</v>
      </c>
      <c r="X37" s="104">
        <v>14.863356321420529</v>
      </c>
      <c r="Y37" s="104">
        <v>14.905806598763501</v>
      </c>
      <c r="Z37" s="104">
        <v>14.965234726029927</v>
      </c>
      <c r="AA37" s="104">
        <v>14.90157709594517</v>
      </c>
      <c r="AB37" s="104">
        <v>14.780764600805904</v>
      </c>
      <c r="AC37" s="104">
        <v>14.768113904521346</v>
      </c>
      <c r="AD37" s="104">
        <v>14.760736869780358</v>
      </c>
      <c r="AE37" s="104">
        <v>14.706345650421262</v>
      </c>
      <c r="AF37" s="104">
        <v>14.614275284969679</v>
      </c>
      <c r="AG37" s="104">
        <v>14.533262620644589</v>
      </c>
      <c r="AH37" s="104">
        <v>14.390082211863289</v>
      </c>
      <c r="AI37" s="104">
        <v>14.240385306560283</v>
      </c>
      <c r="AJ37" s="104">
        <v>15.382780513897156</v>
      </c>
      <c r="AK37" s="104">
        <v>14.08776530889436</v>
      </c>
      <c r="AL37" s="104">
        <v>14.040277308922303</v>
      </c>
      <c r="AM37" s="104">
        <v>13.958816633154322</v>
      </c>
      <c r="AN37" s="104">
        <v>13.564877974333351</v>
      </c>
      <c r="AO37" s="104">
        <v>13.704516160540262</v>
      </c>
      <c r="AP37" s="104">
        <v>13.747385197416461</v>
      </c>
      <c r="AQ37" s="104">
        <v>13.855226247609506</v>
      </c>
      <c r="AR37" s="104">
        <v>13.759282115721897</v>
      </c>
      <c r="AS37" s="104">
        <v>13.959624883377364</v>
      </c>
      <c r="AT37" s="104">
        <v>14.232722676660083</v>
      </c>
      <c r="AU37" s="104">
        <v>14.728184121274509</v>
      </c>
      <c r="AV37" s="104">
        <v>15.332722642908131</v>
      </c>
      <c r="AW37" s="104">
        <v>15.794782700504131</v>
      </c>
      <c r="AX37" s="104">
        <v>16.357502909753777</v>
      </c>
      <c r="AY37" s="104">
        <v>16.860969331085094</v>
      </c>
      <c r="AZ37" s="104">
        <v>17.366362254850419</v>
      </c>
      <c r="BA37" s="104">
        <v>17.915302268145687</v>
      </c>
      <c r="BB37" s="104">
        <v>18.323178348757434</v>
      </c>
      <c r="BC37" s="104">
        <v>18.874747753414418</v>
      </c>
      <c r="BD37" s="104">
        <v>19.205739327030795</v>
      </c>
      <c r="BE37" s="104">
        <v>19.519828271839746</v>
      </c>
      <c r="BF37" s="104">
        <v>19.661632213931625</v>
      </c>
      <c r="BG37" s="104">
        <v>19.670199402910846</v>
      </c>
      <c r="BH37" s="104">
        <v>19.685027101990492</v>
      </c>
      <c r="BI37" s="104">
        <v>19.423487857147897</v>
      </c>
      <c r="BJ37" s="104">
        <v>19.412942688130222</v>
      </c>
      <c r="BK37" s="104">
        <v>19.178373927180971</v>
      </c>
      <c r="BL37" s="104">
        <v>18.984822652496611</v>
      </c>
      <c r="BM37" s="104">
        <v>18.849536334287283</v>
      </c>
      <c r="BN37" s="104">
        <v>18.879591032752955</v>
      </c>
      <c r="BO37" s="104">
        <v>18.387240857744953</v>
      </c>
      <c r="BP37" s="104">
        <v>18.394963082890374</v>
      </c>
      <c r="BQ37" s="104">
        <v>18.164932871771846</v>
      </c>
      <c r="BR37" s="104">
        <v>17.959371134881703</v>
      </c>
      <c r="BS37" s="104">
        <v>17.836677143942168</v>
      </c>
      <c r="BT37" s="104">
        <v>17.925658669746582</v>
      </c>
      <c r="BU37" s="104">
        <v>17.642436537112559</v>
      </c>
      <c r="BV37" s="104">
        <v>17.653789162198382</v>
      </c>
      <c r="BW37" s="104">
        <v>17.624139314010932</v>
      </c>
      <c r="BX37" s="104">
        <v>17.732277305339412</v>
      </c>
      <c r="BY37" s="104">
        <v>17.866473672942458</v>
      </c>
      <c r="BZ37" s="104">
        <v>18.100923552666011</v>
      </c>
      <c r="CA37" s="104">
        <v>18.213673091404708</v>
      </c>
      <c r="CB37" s="104">
        <v>18.380242850510008</v>
      </c>
      <c r="CC37" s="104">
        <v>18.54</v>
      </c>
      <c r="CD37" s="104">
        <v>18.62</v>
      </c>
      <c r="CE37" s="104">
        <v>18.73</v>
      </c>
      <c r="CF37" s="104">
        <v>18.87</v>
      </c>
      <c r="CG37" s="104">
        <v>18.827971634775299</v>
      </c>
      <c r="CH37" s="104">
        <v>18.861823255212101</v>
      </c>
      <c r="CI37" s="104">
        <v>18.949596592198802</v>
      </c>
      <c r="CJ37" s="104">
        <v>19.1338964454999</v>
      </c>
      <c r="CK37" s="104">
        <v>19.353570707666101</v>
      </c>
      <c r="CL37" s="104">
        <v>19.419436973287901</v>
      </c>
      <c r="CM37" s="104">
        <v>19.53438017485</v>
      </c>
      <c r="CN37" s="104">
        <v>19.61548750780231</v>
      </c>
      <c r="CO37" s="104">
        <v>19.7247042743981</v>
      </c>
      <c r="CP37" s="104">
        <v>19.849364175275301</v>
      </c>
      <c r="CQ37" s="104">
        <v>19.9178782367274</v>
      </c>
      <c r="CR37" s="104">
        <v>20.191408101000199</v>
      </c>
      <c r="CS37" s="104">
        <v>20.3059800671376</v>
      </c>
      <c r="CT37" s="104">
        <v>20.617430892538799</v>
      </c>
      <c r="CU37" s="104">
        <v>20.752944757463201</v>
      </c>
      <c r="CV37" s="104">
        <v>20.822476596212098</v>
      </c>
      <c r="CW37" s="104">
        <v>20.918065305509302</v>
      </c>
      <c r="CX37" s="104">
        <v>20.906555530985099</v>
      </c>
      <c r="CY37" s="104">
        <v>20.864217659199799</v>
      </c>
      <c r="CZ37" s="104">
        <v>20.667918078181</v>
      </c>
      <c r="DA37" s="104">
        <v>20.6869668853722</v>
      </c>
      <c r="DB37" s="104">
        <v>20.410548394396599</v>
      </c>
      <c r="DC37" s="104">
        <v>20.333548699445402</v>
      </c>
      <c r="DD37" s="104">
        <v>20.168008110106101</v>
      </c>
      <c r="DE37" s="104">
        <v>20.0946773904782</v>
      </c>
      <c r="DF37" s="104">
        <v>20.046014511192801</v>
      </c>
      <c r="DG37" s="104">
        <v>19.8668433021016</v>
      </c>
      <c r="DH37" s="104">
        <v>19.870399476957299</v>
      </c>
      <c r="DI37" s="104">
        <v>19.897093730195301</v>
      </c>
      <c r="DJ37" s="104">
        <v>19.991707426441799</v>
      </c>
      <c r="DK37" s="104">
        <v>20.439163602737601</v>
      </c>
      <c r="DL37" s="104">
        <v>20.735409780413299</v>
      </c>
      <c r="DM37" s="104">
        <v>21.226489442941698</v>
      </c>
      <c r="DN37" s="104">
        <v>21.425567360762901</v>
      </c>
      <c r="DO37" s="104">
        <v>21.842643702413099</v>
      </c>
      <c r="DP37" s="104">
        <v>22.349882895374499</v>
      </c>
      <c r="DQ37" s="104">
        <v>22.644235347252799</v>
      </c>
      <c r="DR37" s="104">
        <v>23.123325384441401</v>
      </c>
      <c r="DS37" s="104">
        <v>23.502469003970401</v>
      </c>
      <c r="DT37" s="104">
        <v>23.841879815191199</v>
      </c>
      <c r="DU37" s="104">
        <v>24.322726560333599</v>
      </c>
      <c r="DV37" s="104">
        <v>24.6272775375786</v>
      </c>
      <c r="DW37" s="104">
        <v>24.612473850773998</v>
      </c>
      <c r="DX37" s="104">
        <v>24.6892761503548</v>
      </c>
      <c r="DY37" s="104">
        <v>24.525729731636901</v>
      </c>
      <c r="DZ37" s="104">
        <v>24.392165726781499</v>
      </c>
      <c r="EA37" s="104">
        <v>24.237926275406799</v>
      </c>
      <c r="EB37" s="104">
        <v>23.9482725026952</v>
      </c>
      <c r="EC37" s="104">
        <v>23.319236501641001</v>
      </c>
      <c r="ED37" s="104">
        <v>22.9086315890458</v>
      </c>
      <c r="EE37" s="104">
        <v>22.336803835426998</v>
      </c>
      <c r="EF37" s="104">
        <v>21.630427628282</v>
      </c>
      <c r="EG37" s="104">
        <v>20.791247691745401</v>
      </c>
      <c r="EH37" s="104">
        <v>20.243902256547699</v>
      </c>
      <c r="EI37" s="104">
        <v>19.721972789364798</v>
      </c>
      <c r="EJ37" s="104">
        <v>19.2166517783823</v>
      </c>
      <c r="EK37" s="104">
        <v>18.666097585469</v>
      </c>
      <c r="EL37" s="104">
        <v>18.055817040465499</v>
      </c>
      <c r="EM37" s="104">
        <v>17.880589406291399</v>
      </c>
      <c r="EN37" s="104">
        <v>18.110890638248001</v>
      </c>
      <c r="EO37" s="104">
        <v>17.559866725360099</v>
      </c>
      <c r="EP37" s="104">
        <v>17.1134006581071</v>
      </c>
      <c r="EQ37" s="104">
        <v>17.124420046451</v>
      </c>
      <c r="ER37" s="104">
        <v>17.088455333663799</v>
      </c>
      <c r="ES37" s="104">
        <v>16.674705626895101</v>
      </c>
      <c r="ET37" s="104">
        <v>17.074077404607301</v>
      </c>
      <c r="EU37" s="104">
        <v>16.4558427748537</v>
      </c>
      <c r="EV37" s="104">
        <v>16.070094493667298</v>
      </c>
      <c r="EW37" s="104">
        <v>16.539171226093998</v>
      </c>
      <c r="EX37" s="104">
        <v>16.396361930670501</v>
      </c>
      <c r="EY37" s="104">
        <v>16.5744346236601</v>
      </c>
      <c r="EZ37" s="104">
        <v>16.255557745668799</v>
      </c>
      <c r="FA37" s="104">
        <v>16.2950370900632</v>
      </c>
      <c r="FB37" s="104">
        <v>16.461414547310387</v>
      </c>
      <c r="FC37" s="104">
        <v>16.561354443254071</v>
      </c>
      <c r="FD37" s="104">
        <v>17.189198386368901</v>
      </c>
      <c r="FE37" s="104">
        <v>17.837272422891498</v>
      </c>
      <c r="FF37" s="104">
        <v>18.223131042691861</v>
      </c>
      <c r="FG37" s="104">
        <v>18.385364132254285</v>
      </c>
      <c r="FH37" s="104">
        <v>19.069899788874249</v>
      </c>
      <c r="FI37" s="104">
        <v>19.505575466666699</v>
      </c>
      <c r="FJ37" s="104">
        <v>20.12907333312592</v>
      </c>
      <c r="FK37" s="104">
        <v>20.56729953318467</v>
      </c>
      <c r="FL37" s="104">
        <v>21.030566467251887</v>
      </c>
      <c r="FM37" s="104">
        <v>21.317434161112757</v>
      </c>
      <c r="FN37" s="104">
        <v>21.636040582557911</v>
      </c>
      <c r="FO37" s="104">
        <v>21.624914207418822</v>
      </c>
      <c r="FP37" s="104">
        <v>21.513298298943447</v>
      </c>
      <c r="FQ37" s="104">
        <v>21.694090380656526</v>
      </c>
      <c r="FR37" s="104">
        <v>21.584040079450599</v>
      </c>
      <c r="FS37" s="104">
        <v>21.48608244059302</v>
      </c>
      <c r="FT37" s="104">
        <v>21.543040429217196</v>
      </c>
      <c r="FU37" s="104">
        <v>21.549857328588104</v>
      </c>
      <c r="FV37" s="104">
        <v>21.462079915452144</v>
      </c>
      <c r="FW37" s="104">
        <v>21.531085188349859</v>
      </c>
      <c r="FX37" s="104">
        <v>21.345710315724663</v>
      </c>
      <c r="FY37" s="104">
        <v>21.000999044108372</v>
      </c>
      <c r="FZ37" s="104">
        <v>20.979201175531017</v>
      </c>
      <c r="GA37" s="104">
        <v>20.850902394136924</v>
      </c>
      <c r="GB37" s="104">
        <v>20.905564604855485</v>
      </c>
      <c r="GC37" s="104">
        <v>21.212406922233139</v>
      </c>
      <c r="GD37" s="104">
        <v>21.07579778319537</v>
      </c>
      <c r="GE37" s="104">
        <v>20.933658024501163</v>
      </c>
      <c r="GF37" s="104">
        <v>21.1399141617913</v>
      </c>
      <c r="GG37" s="104">
        <v>20.897335496814005</v>
      </c>
      <c r="GH37" s="104">
        <v>20.889985915417242</v>
      </c>
      <c r="GI37" s="104">
        <v>20.689287101747055</v>
      </c>
      <c r="GJ37" s="104">
        <v>20.739718926364333</v>
      </c>
      <c r="GK37" s="104">
        <v>20.824756441575428</v>
      </c>
      <c r="GL37" s="104">
        <v>20.701404616041998</v>
      </c>
      <c r="GM37" s="104">
        <v>20.653913439320515</v>
      </c>
      <c r="GN37" s="104">
        <v>20.8130379995319</v>
      </c>
      <c r="GO37" s="104">
        <v>20.898712380688949</v>
      </c>
      <c r="GP37" s="104">
        <v>20.750687643228723</v>
      </c>
      <c r="GQ37" s="104">
        <v>20.749603798628943</v>
      </c>
      <c r="GR37" s="104">
        <v>20.576904188347982</v>
      </c>
      <c r="GS37" s="104">
        <v>20.632256314877985</v>
      </c>
      <c r="GT37" s="104">
        <v>20.483063592639226</v>
      </c>
      <c r="GU37" s="104">
        <v>20.650143192136717</v>
      </c>
      <c r="GV37" s="104">
        <v>20.576898752954619</v>
      </c>
      <c r="GW37" s="104">
        <v>20.631413843313389</v>
      </c>
      <c r="GX37" s="104">
        <v>20.714837315831261</v>
      </c>
      <c r="GY37" s="104">
        <v>20.731893666701744</v>
      </c>
      <c r="GZ37" s="104">
        <v>20.916073178219253</v>
      </c>
      <c r="HA37" s="104">
        <v>21.167763431537743</v>
      </c>
      <c r="HB37" s="104">
        <v>21.353306740101466</v>
      </c>
      <c r="HC37" s="104">
        <v>21.481487541753943</v>
      </c>
      <c r="HD37" s="104">
        <v>21.536151185305812</v>
      </c>
      <c r="HE37" s="104">
        <v>21.845112248522078</v>
      </c>
      <c r="HF37" s="104">
        <v>21.691211696963109</v>
      </c>
      <c r="HG37" s="104">
        <v>22.101301011409056</v>
      </c>
      <c r="HH37" s="104">
        <v>22.292741697832078</v>
      </c>
      <c r="HI37" s="104">
        <v>22.33001522073668</v>
      </c>
      <c r="HJ37" s="104">
        <v>22.603284132015801</v>
      </c>
      <c r="HK37" s="104">
        <v>22.909953407009702</v>
      </c>
      <c r="HL37" s="104">
        <v>23.662613144766489</v>
      </c>
      <c r="HM37" s="104">
        <v>24.10730466362833</v>
      </c>
      <c r="HN37" s="104">
        <v>25.106104693972636</v>
      </c>
      <c r="HO37" s="104">
        <v>26.00246759806722</v>
      </c>
      <c r="HP37" s="104">
        <v>26.664015725391494</v>
      </c>
      <c r="HQ37" s="104">
        <v>27.722192950598391</v>
      </c>
      <c r="HR37" s="104">
        <v>28.717626601680347</v>
      </c>
      <c r="HS37" s="104">
        <v>30.068535706636833</v>
      </c>
      <c r="HT37" s="104">
        <v>31.07370281238002</v>
      </c>
      <c r="HU37" s="104">
        <v>32.137808471159431</v>
      </c>
      <c r="HV37" s="104">
        <v>33.082766202873984</v>
      </c>
      <c r="HW37" s="104">
        <v>33.808127122539524</v>
      </c>
      <c r="HX37" s="104">
        <v>33.750860693457966</v>
      </c>
      <c r="HY37" s="104">
        <v>33.765885468144688</v>
      </c>
      <c r="HZ37" s="104">
        <v>33.310790207485489</v>
      </c>
      <c r="IA37" s="104">
        <v>32.563596372053482</v>
      </c>
      <c r="IB37" s="104">
        <v>31.650280915557261</v>
      </c>
      <c r="IC37" s="104">
        <v>31.04862331186408</v>
      </c>
      <c r="ID37" s="104">
        <v>30.119379516430588</v>
      </c>
      <c r="IE37" s="104">
        <v>29.142263040641513</v>
      </c>
    </row>
    <row r="38" spans="2:239" s="140" customFormat="1" ht="15" customHeight="1">
      <c r="B38" s="96" t="s">
        <v>21</v>
      </c>
      <c r="C38" s="97" t="s">
        <v>58</v>
      </c>
      <c r="D38" s="98">
        <v>1109.5021513188103</v>
      </c>
      <c r="E38" s="98">
        <v>1127.8286410762107</v>
      </c>
      <c r="F38" s="98">
        <v>1114.6901857809582</v>
      </c>
      <c r="G38" s="98">
        <v>1117.4106722891265</v>
      </c>
      <c r="H38" s="98">
        <v>1109.949066897432</v>
      </c>
      <c r="I38" s="98">
        <v>1117.1689081093809</v>
      </c>
      <c r="J38" s="98">
        <v>1111.3681167309794</v>
      </c>
      <c r="K38" s="98">
        <v>1113.1670084511736</v>
      </c>
      <c r="L38" s="98">
        <v>1124.204067342667</v>
      </c>
      <c r="M38" s="98">
        <v>1123.1926390585411</v>
      </c>
      <c r="N38" s="98">
        <v>1123.5734917397901</v>
      </c>
      <c r="O38" s="98">
        <v>1130.3051168688503</v>
      </c>
      <c r="P38" s="98">
        <v>1126.9160375764195</v>
      </c>
      <c r="Q38" s="98">
        <v>1125.0205111256196</v>
      </c>
      <c r="R38" s="98">
        <v>1136.709457257414</v>
      </c>
      <c r="S38" s="98">
        <v>1137.2694097140807</v>
      </c>
      <c r="T38" s="98">
        <v>1128.5929426047699</v>
      </c>
      <c r="U38" s="98">
        <v>1138.9099981400782</v>
      </c>
      <c r="V38" s="98">
        <v>1123.9496128284286</v>
      </c>
      <c r="W38" s="98">
        <v>1137.743752458138</v>
      </c>
      <c r="X38" s="98">
        <v>1133.6561423891815</v>
      </c>
      <c r="Y38" s="98">
        <v>1146.1613005537129</v>
      </c>
      <c r="Z38" s="98">
        <v>1143.256659812613</v>
      </c>
      <c r="AA38" s="98">
        <v>1141.3201268112559</v>
      </c>
      <c r="AB38" s="98">
        <v>1137.829036647895</v>
      </c>
      <c r="AC38" s="98">
        <v>1120.2872078360704</v>
      </c>
      <c r="AD38" s="98">
        <v>1123.5905292460886</v>
      </c>
      <c r="AE38" s="98">
        <v>1113.4267351760514</v>
      </c>
      <c r="AF38" s="98">
        <v>1099.7279134059681</v>
      </c>
      <c r="AG38" s="98">
        <v>1096.0780334307112</v>
      </c>
      <c r="AH38" s="98">
        <v>1069.3374812708723</v>
      </c>
      <c r="AI38" s="98">
        <v>1071.6123490197695</v>
      </c>
      <c r="AJ38" s="98">
        <v>1168.2568727626035</v>
      </c>
      <c r="AK38" s="98">
        <v>1067.9170253255004</v>
      </c>
      <c r="AL38" s="98">
        <v>1057.8078919791392</v>
      </c>
      <c r="AM38" s="98">
        <v>1054.9109000474712</v>
      </c>
      <c r="AN38" s="98">
        <v>1032.6309418632716</v>
      </c>
      <c r="AO38" s="98">
        <v>1039.4211321598468</v>
      </c>
      <c r="AP38" s="98">
        <v>1042.1745889480137</v>
      </c>
      <c r="AQ38" s="98">
        <v>1050.7438915133189</v>
      </c>
      <c r="AR38" s="98">
        <v>1054.0162805145696</v>
      </c>
      <c r="AS38" s="98">
        <v>1061.1222441899265</v>
      </c>
      <c r="AT38" s="98">
        <v>1074.8186754212622</v>
      </c>
      <c r="AU38" s="98">
        <v>1102.1409665066283</v>
      </c>
      <c r="AV38" s="98">
        <v>1170.0708892423158</v>
      </c>
      <c r="AW38" s="98">
        <v>1204.2305053746254</v>
      </c>
      <c r="AX38" s="98">
        <v>1232.8541917407917</v>
      </c>
      <c r="AY38" s="98">
        <v>1286.0512530467627</v>
      </c>
      <c r="AZ38" s="98">
        <v>1318.8247129414465</v>
      </c>
      <c r="BA38" s="98">
        <v>1343.0744986229076</v>
      </c>
      <c r="BB38" s="98">
        <v>1385.7418829794999</v>
      </c>
      <c r="BC38" s="98">
        <v>1419.2185770930389</v>
      </c>
      <c r="BD38" s="98">
        <v>1441.6685565214659</v>
      </c>
      <c r="BE38" s="98">
        <v>1476.8264075778338</v>
      </c>
      <c r="BF38" s="98">
        <v>1478.7649419806644</v>
      </c>
      <c r="BG38" s="98">
        <v>1483.8575763255992</v>
      </c>
      <c r="BH38" s="98">
        <v>1495.628963893322</v>
      </c>
      <c r="BI38" s="98">
        <v>1465.6026033090516</v>
      </c>
      <c r="BJ38" s="98">
        <v>1472.3657961539054</v>
      </c>
      <c r="BK38" s="98">
        <v>1442.9193032557787</v>
      </c>
      <c r="BL38" s="98">
        <v>1431.5226545930584</v>
      </c>
      <c r="BM38" s="98">
        <v>1427.0017598387099</v>
      </c>
      <c r="BN38" s="98">
        <v>1429.7605746596018</v>
      </c>
      <c r="BO38" s="98">
        <v>1399.6112375576492</v>
      </c>
      <c r="BP38" s="98">
        <v>1406.8505726017802</v>
      </c>
      <c r="BQ38" s="98">
        <v>1397.4378258509405</v>
      </c>
      <c r="BR38" s="98">
        <v>1372.0863829677421</v>
      </c>
      <c r="BS38" s="98">
        <v>1369.0784199512736</v>
      </c>
      <c r="BT38" s="98">
        <v>1378.4292798581123</v>
      </c>
      <c r="BU38" s="98">
        <v>1362.285618265855</v>
      </c>
      <c r="BV38" s="98">
        <v>1352.0035971912839</v>
      </c>
      <c r="BW38" s="98">
        <v>1357.6361227068435</v>
      </c>
      <c r="BX38" s="98">
        <v>1366.7755749021196</v>
      </c>
      <c r="BY38" s="98">
        <v>1379.1830541192853</v>
      </c>
      <c r="BZ38" s="98">
        <v>1395.5162280091347</v>
      </c>
      <c r="CA38" s="98">
        <v>1410.8104354999757</v>
      </c>
      <c r="CB38" s="98">
        <v>1426.5666316412355</v>
      </c>
      <c r="CC38" s="98">
        <v>1439</v>
      </c>
      <c r="CD38" s="98">
        <v>1457</v>
      </c>
      <c r="CE38" s="98">
        <v>1470</v>
      </c>
      <c r="CF38" s="98">
        <v>1495</v>
      </c>
      <c r="CG38" s="98">
        <v>1490.7898574702799</v>
      </c>
      <c r="CH38" s="98">
        <v>1500.58004705556</v>
      </c>
      <c r="CI38" s="98">
        <v>1510.57329670326</v>
      </c>
      <c r="CJ38" s="98">
        <v>1508.46418687083</v>
      </c>
      <c r="CK38" s="98">
        <v>1552.4145418834801</v>
      </c>
      <c r="CL38" s="98">
        <v>1545.06252154954</v>
      </c>
      <c r="CM38" s="98">
        <v>1562.0818013932301</v>
      </c>
      <c r="CN38" s="98">
        <v>1562.3649791774646</v>
      </c>
      <c r="CO38" s="98">
        <v>1571.28704581339</v>
      </c>
      <c r="CP38" s="98">
        <v>1582.7123679143001</v>
      </c>
      <c r="CQ38" s="98">
        <v>1594.5538440379901</v>
      </c>
      <c r="CR38" s="98">
        <v>1611.3545152712099</v>
      </c>
      <c r="CS38" s="98">
        <v>1634.8784482129199</v>
      </c>
      <c r="CT38" s="98">
        <v>1649.9251115854599</v>
      </c>
      <c r="CU38" s="98">
        <v>1665.6964545776</v>
      </c>
      <c r="CV38" s="98">
        <v>1681.9879668477499</v>
      </c>
      <c r="CW38" s="98">
        <v>1674.9806876037201</v>
      </c>
      <c r="CX38" s="98">
        <v>1669.9616750873699</v>
      </c>
      <c r="CY38" s="98">
        <v>1653.22493500479</v>
      </c>
      <c r="CZ38" s="98">
        <v>1632.2167705976401</v>
      </c>
      <c r="DA38" s="98">
        <v>1633.2730333521699</v>
      </c>
      <c r="DB38" s="98">
        <v>1591.92444153119</v>
      </c>
      <c r="DC38" s="98">
        <v>1588.0281365097601</v>
      </c>
      <c r="DD38" s="98">
        <v>1567.3573699864801</v>
      </c>
      <c r="DE38" s="98">
        <v>1567.18059370726</v>
      </c>
      <c r="DF38" s="98">
        <v>1547.13864312126</v>
      </c>
      <c r="DG38" s="98">
        <v>1532.1547800926401</v>
      </c>
      <c r="DH38" s="98">
        <v>1518.70555870012</v>
      </c>
      <c r="DI38" s="98">
        <v>1507.9358368971</v>
      </c>
      <c r="DJ38" s="98">
        <v>1517.6161247140301</v>
      </c>
      <c r="DK38" s="98">
        <v>1550.3148315962901</v>
      </c>
      <c r="DL38" s="98">
        <v>1577.78075128775</v>
      </c>
      <c r="DM38" s="98">
        <v>1627.8769553617799</v>
      </c>
      <c r="DN38" s="98">
        <v>1658.85212099456</v>
      </c>
      <c r="DO38" s="98">
        <v>1690.8609484215001</v>
      </c>
      <c r="DP38" s="98">
        <v>1743.1689612646701</v>
      </c>
      <c r="DQ38" s="98">
        <v>1783.94106974446</v>
      </c>
      <c r="DR38" s="98">
        <v>1826.6857461593399</v>
      </c>
      <c r="DS38" s="98">
        <v>1874.0431443268999</v>
      </c>
      <c r="DT38" s="98">
        <v>1917.8433748044799</v>
      </c>
      <c r="DU38" s="98">
        <v>1957.58333183017</v>
      </c>
      <c r="DV38" s="98">
        <v>1995.1063756175099</v>
      </c>
      <c r="DW38" s="98">
        <v>2000.1289122313899</v>
      </c>
      <c r="DX38" s="98">
        <v>2016.5734154654799</v>
      </c>
      <c r="DY38" s="98">
        <v>1995.9466340834099</v>
      </c>
      <c r="DZ38" s="98">
        <v>1986.4644843717499</v>
      </c>
      <c r="EA38" s="98">
        <v>1975.9456724798199</v>
      </c>
      <c r="EB38" s="98">
        <v>1949.45483128616</v>
      </c>
      <c r="EC38" s="98">
        <v>1918.6033081482201</v>
      </c>
      <c r="ED38" s="98">
        <v>1850.36001982986</v>
      </c>
      <c r="EE38" s="98">
        <v>1828.8248827902401</v>
      </c>
      <c r="EF38" s="98">
        <v>1768.0585671772601</v>
      </c>
      <c r="EG38" s="98">
        <v>1688.6772609131201</v>
      </c>
      <c r="EH38" s="98">
        <v>1636.2112320332401</v>
      </c>
      <c r="EI38" s="98">
        <v>1608.70756288754</v>
      </c>
      <c r="EJ38" s="98">
        <v>1558.95298955821</v>
      </c>
      <c r="EK38" s="98">
        <v>1531.1192594321799</v>
      </c>
      <c r="EL38" s="98">
        <v>1465.85840379045</v>
      </c>
      <c r="EM38" s="98">
        <v>1450.83632327696</v>
      </c>
      <c r="EN38" s="98">
        <v>1484.36756761983</v>
      </c>
      <c r="EO38" s="98">
        <v>1441.04227209275</v>
      </c>
      <c r="EP38" s="98">
        <v>1416.64971526403</v>
      </c>
      <c r="EQ38" s="98">
        <v>1434.04682360836</v>
      </c>
      <c r="ER38" s="98">
        <v>1428.00573604378</v>
      </c>
      <c r="ES38" s="98">
        <v>1396.4586285263099</v>
      </c>
      <c r="ET38" s="98">
        <v>1419.92802422984</v>
      </c>
      <c r="EU38" s="98">
        <v>1356.1809492156401</v>
      </c>
      <c r="EV38" s="98">
        <v>1330.92161369365</v>
      </c>
      <c r="EW38" s="98">
        <v>1347.4732436352699</v>
      </c>
      <c r="EX38" s="98">
        <v>1335.4002974901</v>
      </c>
      <c r="EY38" s="98">
        <v>1332.7759280978701</v>
      </c>
      <c r="EZ38" s="98">
        <v>1315.1291058444201</v>
      </c>
      <c r="FA38" s="98">
        <v>1323.93054321401</v>
      </c>
      <c r="FB38" s="98">
        <v>1346.8669014502041</v>
      </c>
      <c r="FC38" s="98">
        <v>1348.303992808037</v>
      </c>
      <c r="FD38" s="98">
        <v>1410.6573014435601</v>
      </c>
      <c r="FE38" s="98">
        <v>1442.4654548037799</v>
      </c>
      <c r="FF38" s="98">
        <v>1464.3044498698259</v>
      </c>
      <c r="FG38" s="98">
        <v>1507.3158910419895</v>
      </c>
      <c r="FH38" s="98">
        <v>1533.309232207064</v>
      </c>
      <c r="FI38" s="98">
        <v>1580.3420646228767</v>
      </c>
      <c r="FJ38" s="98">
        <v>1631.8283181536679</v>
      </c>
      <c r="FK38" s="98">
        <v>1676.5393143063206</v>
      </c>
      <c r="FL38" s="98">
        <v>1724.7005247015934</v>
      </c>
      <c r="FM38" s="98">
        <v>1762.8384398177761</v>
      </c>
      <c r="FN38" s="98">
        <v>1772.3541324008588</v>
      </c>
      <c r="FO38" s="98">
        <v>1795.5201734445031</v>
      </c>
      <c r="FP38" s="98">
        <v>1810.5398744051179</v>
      </c>
      <c r="FQ38" s="98">
        <v>1803.149314741506</v>
      </c>
      <c r="FR38" s="98">
        <v>1793.5770346633515</v>
      </c>
      <c r="FS38" s="98">
        <v>1785.9873712488611</v>
      </c>
      <c r="FT38" s="98">
        <v>1776.192483810074</v>
      </c>
      <c r="FU38" s="98">
        <v>1777.3680892950231</v>
      </c>
      <c r="FV38" s="98">
        <v>1767.4051190287287</v>
      </c>
      <c r="FW38" s="98">
        <v>1784.4372400634202</v>
      </c>
      <c r="FX38" s="98">
        <v>1762.5573285167268</v>
      </c>
      <c r="FY38" s="98">
        <v>1767.0322586378202</v>
      </c>
      <c r="FZ38" s="98">
        <v>1779.8950572417928</v>
      </c>
      <c r="GA38" s="98">
        <v>1780.7802776951589</v>
      </c>
      <c r="GB38" s="98">
        <v>1749.7700232602181</v>
      </c>
      <c r="GC38" s="98">
        <v>1773.8440061687857</v>
      </c>
      <c r="GD38" s="98">
        <v>1767.5202286492192</v>
      </c>
      <c r="GE38" s="98">
        <v>1769.1350688760076</v>
      </c>
      <c r="GF38" s="98">
        <v>1794.5898072556099</v>
      </c>
      <c r="GG38" s="98">
        <v>1789.5787999473996</v>
      </c>
      <c r="GH38" s="98">
        <v>1796.5084555438157</v>
      </c>
      <c r="GI38" s="98">
        <v>1791.0251997305793</v>
      </c>
      <c r="GJ38" s="98">
        <v>1761.9333351090622</v>
      </c>
      <c r="GK38" s="98">
        <v>1773.8840531337348</v>
      </c>
      <c r="GL38" s="98">
        <v>1776.0082118744965</v>
      </c>
      <c r="GM38" s="98">
        <v>1780.7753922508518</v>
      </c>
      <c r="GN38" s="98">
        <v>1771.67403009139</v>
      </c>
      <c r="GO38" s="98">
        <v>1771.3349012457306</v>
      </c>
      <c r="GP38" s="98">
        <v>1770.2580941908132</v>
      </c>
      <c r="GQ38" s="98">
        <v>1765.9069466922203</v>
      </c>
      <c r="GR38" s="98">
        <v>1770.7089707822718</v>
      </c>
      <c r="GS38" s="98">
        <v>1740.8871879567148</v>
      </c>
      <c r="GT38" s="98">
        <v>1733.2522433934262</v>
      </c>
      <c r="GU38" s="98">
        <v>1751.1714570586505</v>
      </c>
      <c r="GV38" s="98">
        <v>1738.822559021296</v>
      </c>
      <c r="GW38" s="98">
        <v>1760.1670185588332</v>
      </c>
      <c r="GX38" s="98">
        <v>1779.5631587237583</v>
      </c>
      <c r="GY38" s="98">
        <v>1788.1578561411766</v>
      </c>
      <c r="GZ38" s="98">
        <v>1765.5523329804062</v>
      </c>
      <c r="HA38" s="98">
        <v>1805.2025013975529</v>
      </c>
      <c r="HB38" s="98">
        <v>1847.7232400347307</v>
      </c>
      <c r="HC38" s="98">
        <v>1839.6337385708507</v>
      </c>
      <c r="HD38" s="98">
        <v>1862.3992439894391</v>
      </c>
      <c r="HE38" s="98">
        <v>1851.9180021277209</v>
      </c>
      <c r="HF38" s="98">
        <v>1846.7367970346584</v>
      </c>
      <c r="HG38" s="98">
        <v>1868.1128208325802</v>
      </c>
      <c r="HH38" s="98">
        <v>1883.4312955194328</v>
      </c>
      <c r="HI38" s="98">
        <v>1878.3299248904661</v>
      </c>
      <c r="HJ38" s="98">
        <v>1921.8643862497768</v>
      </c>
      <c r="HK38" s="98">
        <v>1936.5311123510608</v>
      </c>
      <c r="HL38" s="98">
        <v>1971.1473419348433</v>
      </c>
      <c r="HM38" s="98">
        <v>2025.1540460304113</v>
      </c>
      <c r="HN38" s="98">
        <v>2051.8128941103096</v>
      </c>
      <c r="HO38" s="98">
        <v>2140.7038156689964</v>
      </c>
      <c r="HP38" s="98">
        <v>2218.8683819069515</v>
      </c>
      <c r="HQ38" s="98">
        <v>2299.4013194467516</v>
      </c>
      <c r="HR38" s="98">
        <v>2383.3016998115017</v>
      </c>
      <c r="HS38" s="98">
        <v>2455.6245399414529</v>
      </c>
      <c r="HT38" s="98">
        <v>2629.6432355210386</v>
      </c>
      <c r="HU38" s="98">
        <v>2731.8736953375496</v>
      </c>
      <c r="HV38" s="98">
        <v>2832.0767141264282</v>
      </c>
      <c r="HW38" s="98">
        <v>2913.7312956728397</v>
      </c>
      <c r="HX38" s="98">
        <v>2907.8190914679781</v>
      </c>
      <c r="HY38" s="98">
        <v>2900.5980011713386</v>
      </c>
      <c r="HZ38" s="98">
        <v>2846.766493174126</v>
      </c>
      <c r="IA38" s="98">
        <v>2796.4152681477094</v>
      </c>
      <c r="IB38" s="98">
        <v>2709.1076099228703</v>
      </c>
      <c r="IC38" s="98">
        <v>2645.8092802436599</v>
      </c>
      <c r="ID38" s="98">
        <v>2586.0543063213149</v>
      </c>
      <c r="IE38" s="98">
        <v>2507.6737897480452</v>
      </c>
    </row>
    <row r="39" spans="2:239" s="73" customFormat="1" ht="15.5">
      <c r="B39" s="142"/>
      <c r="C39" s="142"/>
      <c r="D39" s="143"/>
      <c r="E39" s="143"/>
      <c r="F39" s="143"/>
      <c r="G39" s="143"/>
      <c r="H39" s="143"/>
      <c r="I39" s="143"/>
      <c r="J39" s="143"/>
      <c r="K39" s="143"/>
      <c r="L39" s="143"/>
      <c r="M39" s="143"/>
      <c r="N39" s="143"/>
      <c r="O39" s="143"/>
      <c r="P39" s="74"/>
      <c r="Q39" s="74"/>
      <c r="R39" s="74"/>
      <c r="S39" s="144"/>
      <c r="T39" s="74"/>
      <c r="U39" s="74"/>
      <c r="V39" s="133"/>
      <c r="W39" s="134"/>
      <c r="X39" s="145"/>
      <c r="Y39" s="144"/>
      <c r="Z39" s="134"/>
      <c r="AA39" s="144"/>
      <c r="AB39" s="74"/>
      <c r="AD39" s="134"/>
      <c r="AE39" s="145"/>
      <c r="AF39" s="133"/>
      <c r="AG39" s="136"/>
      <c r="AH39" s="136"/>
      <c r="AI39" s="134"/>
      <c r="AJ39" s="74"/>
      <c r="AK39" s="74"/>
      <c r="AL39" s="74"/>
      <c r="AM39" s="74"/>
      <c r="AN39" s="74"/>
      <c r="AO39" s="144"/>
      <c r="AP39" s="146"/>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83"/>
      <c r="DS39" s="83"/>
      <c r="DT39" s="83"/>
      <c r="DU39" s="83"/>
      <c r="DY39" s="83"/>
      <c r="DZ39" s="147"/>
      <c r="EA39" s="83"/>
      <c r="EB39" s="83"/>
      <c r="EC39" s="83"/>
      <c r="ED39" s="83"/>
      <c r="EE39" s="83"/>
      <c r="EF39" s="83"/>
      <c r="EG39" s="83"/>
      <c r="EH39" s="83"/>
      <c r="EI39" s="83"/>
      <c r="EJ39" s="83"/>
      <c r="EK39" s="83"/>
      <c r="EL39" s="132"/>
      <c r="EM39" s="83"/>
      <c r="EN39" s="83"/>
      <c r="EO39" s="83"/>
      <c r="EP39" s="83"/>
      <c r="EQ39" s="83"/>
      <c r="ER39" s="83"/>
      <c r="ES39" s="83"/>
      <c r="ET39" s="83"/>
      <c r="EU39" s="83"/>
      <c r="EV39" s="83"/>
      <c r="EW39" s="83"/>
      <c r="EX39" s="132"/>
      <c r="EY39" s="132"/>
      <c r="EZ39" s="83"/>
      <c r="FA39" s="148"/>
      <c r="FB39" s="149"/>
      <c r="FC39" s="125"/>
      <c r="FD39" s="125"/>
      <c r="FE39" s="125"/>
      <c r="FF39" s="125"/>
      <c r="FG39" s="125"/>
      <c r="FH39" s="84"/>
      <c r="FI39" s="84"/>
      <c r="FJ39" s="84"/>
      <c r="FK39" s="84"/>
      <c r="FL39" s="84"/>
      <c r="FM39" s="84"/>
      <c r="FN39" s="84"/>
      <c r="FO39" s="141"/>
      <c r="FP39" s="84"/>
      <c r="FQ39" s="84"/>
      <c r="FR39" s="84"/>
      <c r="FS39" s="84"/>
      <c r="FT39" s="84"/>
      <c r="FU39" s="84"/>
      <c r="FV39" s="84"/>
      <c r="FW39" s="125"/>
      <c r="FX39" s="125"/>
      <c r="FY39" s="125"/>
      <c r="FZ39" s="125"/>
      <c r="GA39" s="125"/>
      <c r="GB39" s="125"/>
      <c r="GC39" s="125"/>
      <c r="GD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84"/>
      <c r="HC39" s="125"/>
      <c r="HD39" s="125"/>
      <c r="HE39" s="125"/>
      <c r="HF39" s="125"/>
      <c r="HG39" s="125"/>
      <c r="HH39" s="125"/>
      <c r="HI39" s="125"/>
      <c r="HJ39" s="125"/>
      <c r="HK39" s="125"/>
      <c r="HL39" s="125"/>
      <c r="HM39" s="125"/>
      <c r="HN39" s="125"/>
      <c r="HO39" s="125"/>
      <c r="HP39" s="125"/>
      <c r="HQ39" s="125"/>
      <c r="HR39" s="125"/>
      <c r="HS39" s="125"/>
    </row>
    <row r="40" spans="2:239" s="73" customFormat="1" ht="15.5">
      <c r="D40" s="74"/>
      <c r="E40" s="74"/>
      <c r="F40" s="74"/>
      <c r="G40" s="74"/>
      <c r="H40" s="74"/>
      <c r="I40" s="74"/>
      <c r="J40" s="74"/>
      <c r="K40" s="74"/>
      <c r="L40" s="74"/>
      <c r="M40" s="74"/>
      <c r="N40" s="74"/>
      <c r="O40" s="74"/>
      <c r="P40" s="74"/>
      <c r="Q40" s="74"/>
      <c r="R40" s="74"/>
      <c r="S40" s="74"/>
      <c r="T40" s="74"/>
      <c r="U40" s="136"/>
      <c r="V40" s="133"/>
      <c r="W40" s="74"/>
      <c r="X40" s="74"/>
      <c r="Y40" s="74"/>
      <c r="Z40" s="74"/>
      <c r="AA40" s="74"/>
      <c r="AB40" s="74"/>
      <c r="AC40" s="74"/>
      <c r="AD40" s="74"/>
      <c r="AE40" s="74"/>
      <c r="AF40" s="133"/>
      <c r="AG40" s="74"/>
      <c r="AH40" s="74"/>
      <c r="AI40" s="74"/>
      <c r="AJ40" s="74"/>
      <c r="AK40" s="74"/>
      <c r="AL40" s="74"/>
      <c r="AM40" s="74"/>
      <c r="AN40" s="74"/>
      <c r="AO40" s="74"/>
      <c r="AP40" s="74"/>
      <c r="AQ40" s="74"/>
      <c r="AR40" s="74"/>
      <c r="AS40" s="74"/>
      <c r="AT40" s="74"/>
      <c r="AU40" s="74" t="s">
        <v>86</v>
      </c>
      <c r="AV40" s="74"/>
      <c r="AW40" s="74"/>
      <c r="AX40" s="74"/>
      <c r="AY40" s="74"/>
      <c r="AZ40" s="74"/>
      <c r="BA40" s="74"/>
      <c r="BB40" s="74"/>
      <c r="BC40" s="74"/>
      <c r="BD40" s="74"/>
      <c r="BE40" s="74"/>
      <c r="BF40" s="74"/>
      <c r="BG40" s="74"/>
      <c r="BH40" s="74"/>
      <c r="BI40" s="74"/>
      <c r="BJ40" s="150"/>
      <c r="BK40" s="150"/>
      <c r="BL40" s="150"/>
      <c r="BM40" s="150"/>
      <c r="BN40" s="151"/>
      <c r="BO40" s="151"/>
      <c r="BP40" s="151"/>
      <c r="BQ40" s="151"/>
      <c r="BR40" s="151"/>
      <c r="BS40" s="151"/>
      <c r="BT40" s="151"/>
      <c r="BU40" s="151"/>
      <c r="BV40" s="151"/>
      <c r="BW40" s="151"/>
      <c r="BX40" s="151"/>
      <c r="BY40" s="151"/>
      <c r="BZ40" s="83"/>
      <c r="CA40" s="74"/>
      <c r="CB40" s="74"/>
      <c r="CC40" s="74"/>
      <c r="CD40" s="74"/>
      <c r="CE40" s="152"/>
      <c r="CF40" s="74"/>
      <c r="CG40" s="74"/>
      <c r="CH40" s="74"/>
      <c r="CI40" s="151"/>
      <c r="CJ40" s="153"/>
      <c r="CK40" s="151"/>
      <c r="CL40" s="154"/>
      <c r="CM40" s="155"/>
      <c r="CN40" s="74"/>
      <c r="CO40" s="74"/>
      <c r="CP40" s="74"/>
      <c r="CQ40" s="74"/>
      <c r="CR40" s="74"/>
      <c r="CS40" s="74"/>
      <c r="CT40" s="74"/>
      <c r="CU40" s="74"/>
      <c r="CV40" s="74"/>
      <c r="CW40" s="74"/>
      <c r="CX40" s="74"/>
      <c r="CY40" s="74"/>
      <c r="CZ40" s="74"/>
      <c r="DR40" s="83"/>
      <c r="DS40" s="83"/>
      <c r="DT40" s="83"/>
      <c r="DU40" s="83"/>
      <c r="DY40" s="83"/>
      <c r="DZ40" s="147"/>
      <c r="EA40" s="83"/>
      <c r="EB40" s="83"/>
      <c r="EC40" s="83"/>
      <c r="ED40" s="83"/>
      <c r="EE40" s="83"/>
      <c r="EF40" s="83"/>
      <c r="EG40" s="83"/>
      <c r="EH40" s="83"/>
      <c r="EI40" s="83"/>
      <c r="EJ40" s="83"/>
      <c r="EK40" s="83"/>
      <c r="EL40" s="132"/>
      <c r="EM40" s="83"/>
      <c r="EN40" s="83"/>
      <c r="EO40" s="83"/>
      <c r="EP40" s="83"/>
      <c r="EQ40" s="83"/>
      <c r="ER40" s="83"/>
      <c r="ES40" s="83"/>
      <c r="ET40" s="83"/>
      <c r="EU40" s="83"/>
      <c r="EV40" s="83"/>
      <c r="EW40" s="83"/>
      <c r="EX40" s="132"/>
      <c r="EY40" s="132"/>
      <c r="EZ40" s="156"/>
      <c r="FA40" s="148"/>
      <c r="FB40" s="149"/>
      <c r="FC40" s="84"/>
      <c r="FD40" s="84"/>
      <c r="FE40" s="84"/>
      <c r="FF40" s="84"/>
      <c r="FG40" s="84"/>
      <c r="FH40" s="84"/>
      <c r="FI40" s="84"/>
      <c r="FJ40" s="84"/>
      <c r="FK40" s="84"/>
      <c r="FL40" s="84"/>
      <c r="FM40" s="84"/>
      <c r="FN40" s="84"/>
      <c r="FO40" s="84"/>
      <c r="FP40" s="84"/>
      <c r="FQ40" s="84"/>
      <c r="FR40" s="84"/>
      <c r="FS40" s="84"/>
      <c r="FT40" s="84"/>
      <c r="FU40" s="84"/>
      <c r="FV40" s="84"/>
      <c r="FW40" s="125"/>
      <c r="FX40" s="125"/>
      <c r="FY40" s="125"/>
      <c r="FZ40" s="125"/>
      <c r="GA40" s="125"/>
      <c r="GB40" s="125"/>
      <c r="GC40" s="125"/>
      <c r="GD40" s="125"/>
    </row>
    <row r="41" spans="2:239" s="73" customFormat="1" ht="15.5">
      <c r="D41" s="74"/>
      <c r="E41" s="74"/>
      <c r="F41" s="74"/>
      <c r="G41" s="74"/>
      <c r="H41" s="74"/>
      <c r="I41" s="74"/>
      <c r="J41" s="74"/>
      <c r="K41" s="74"/>
      <c r="L41" s="74"/>
      <c r="M41" s="74"/>
      <c r="N41" s="74"/>
      <c r="O41" s="74"/>
      <c r="P41" s="74"/>
      <c r="Q41" s="74"/>
      <c r="R41" s="74"/>
      <c r="S41" s="74"/>
      <c r="T41" s="74"/>
      <c r="U41" s="74"/>
      <c r="V41" s="136"/>
      <c r="W41" s="74"/>
      <c r="X41" s="74"/>
      <c r="Y41" s="74"/>
      <c r="Z41" s="74"/>
      <c r="AA41" s="74"/>
      <c r="AB41" s="74"/>
      <c r="AC41" s="74"/>
      <c r="AD41" s="74"/>
      <c r="AE41" s="74"/>
      <c r="AF41" s="136"/>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151"/>
      <c r="BZ41" s="74"/>
      <c r="CA41" s="74"/>
      <c r="CB41" s="74"/>
      <c r="CC41" s="74"/>
      <c r="CD41" s="74"/>
      <c r="CE41" s="74"/>
      <c r="CF41" s="74"/>
      <c r="CG41" s="74"/>
      <c r="CH41" s="74"/>
      <c r="CI41" s="74"/>
      <c r="CJ41" s="153"/>
      <c r="CK41" s="74"/>
      <c r="CL41" s="154"/>
      <c r="CM41" s="151"/>
      <c r="CN41" s="74"/>
      <c r="CO41" s="74"/>
      <c r="CP41" s="74"/>
      <c r="CQ41" s="74"/>
      <c r="CR41" s="74"/>
      <c r="CS41" s="74"/>
      <c r="CT41" s="74"/>
      <c r="CU41" s="74"/>
      <c r="CV41" s="74"/>
      <c r="CW41" s="74"/>
      <c r="CX41" s="74"/>
      <c r="CY41" s="74"/>
      <c r="CZ41" s="74"/>
      <c r="DA41" s="74"/>
      <c r="DR41" s="83"/>
      <c r="DS41" s="83"/>
      <c r="DT41" s="83"/>
      <c r="DU41" s="83"/>
      <c r="DV41" s="83"/>
      <c r="DW41" s="83"/>
      <c r="DX41" s="83"/>
      <c r="DY41" s="83"/>
      <c r="DZ41" s="147"/>
      <c r="EA41" s="83"/>
      <c r="EB41" s="83"/>
      <c r="EC41" s="83"/>
      <c r="ED41" s="83"/>
      <c r="EE41" s="83"/>
      <c r="EF41" s="83"/>
      <c r="EG41" s="83"/>
      <c r="EH41" s="83"/>
      <c r="EI41" s="83"/>
      <c r="EJ41" s="83"/>
      <c r="EK41" s="83"/>
      <c r="EL41" s="132"/>
      <c r="EM41" s="83"/>
      <c r="EN41" s="83"/>
      <c r="EO41" s="83"/>
      <c r="EP41" s="83"/>
      <c r="EQ41" s="83"/>
      <c r="ER41" s="83"/>
      <c r="ES41" s="83"/>
      <c r="ET41" s="83"/>
      <c r="EU41" s="83"/>
      <c r="EV41" s="83"/>
      <c r="EW41" s="83"/>
      <c r="EX41" s="132"/>
      <c r="EY41" s="132"/>
      <c r="EZ41" s="157"/>
      <c r="FA41" s="148"/>
      <c r="FB41" s="149"/>
      <c r="FC41" s="158"/>
      <c r="FD41" s="158"/>
      <c r="FE41" s="158"/>
      <c r="FF41" s="158"/>
      <c r="FG41" s="158"/>
      <c r="FH41" s="159"/>
      <c r="FI41" s="158"/>
      <c r="FJ41" s="159"/>
      <c r="FK41" s="160"/>
      <c r="FL41" s="158"/>
      <c r="FM41" s="159"/>
      <c r="FN41" s="159"/>
      <c r="FO41" s="159"/>
      <c r="FP41" s="160"/>
      <c r="FQ41" s="158"/>
      <c r="FR41" s="159"/>
      <c r="FS41" s="159"/>
      <c r="FT41" s="159"/>
      <c r="FU41" s="159"/>
      <c r="FV41" s="125"/>
      <c r="FW41" s="125"/>
      <c r="FX41" s="125"/>
      <c r="FY41" s="125"/>
      <c r="FZ41" s="125"/>
      <c r="GA41" s="125"/>
      <c r="GB41" s="125"/>
      <c r="GC41" s="125"/>
      <c r="GD41" s="125"/>
    </row>
    <row r="42" spans="2:239" s="73" customFormat="1" ht="15.5">
      <c r="D42" s="74"/>
      <c r="E42" s="74"/>
      <c r="F42" s="74"/>
      <c r="G42" s="74"/>
      <c r="H42" s="74"/>
      <c r="I42" s="74"/>
      <c r="J42" s="74"/>
      <c r="K42" s="74"/>
      <c r="L42" s="74"/>
      <c r="M42" s="74"/>
      <c r="N42" s="74"/>
      <c r="O42" s="74"/>
      <c r="P42" s="74"/>
      <c r="Q42" s="74"/>
      <c r="R42" s="74"/>
      <c r="S42" s="74"/>
      <c r="T42" s="74"/>
      <c r="U42" s="74"/>
      <c r="V42" s="133"/>
      <c r="W42" s="74"/>
      <c r="X42" s="74"/>
      <c r="Y42" s="74"/>
      <c r="Z42" s="74"/>
      <c r="AA42" s="74"/>
      <c r="AB42" s="74"/>
      <c r="AC42" s="74"/>
      <c r="AD42" s="74"/>
      <c r="AE42" s="74"/>
      <c r="AF42" s="133"/>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151"/>
      <c r="BZ42" s="74"/>
      <c r="CA42" s="74"/>
      <c r="CB42" s="74"/>
      <c r="CC42" s="74"/>
      <c r="CD42" s="74"/>
      <c r="CE42" s="74"/>
      <c r="CF42" s="74"/>
      <c r="CG42" s="74"/>
      <c r="CH42" s="74"/>
      <c r="CI42" s="74"/>
      <c r="CJ42" s="153"/>
      <c r="CK42" s="74"/>
      <c r="CL42" s="154"/>
      <c r="CM42" s="151"/>
      <c r="CN42" s="74"/>
      <c r="CO42" s="74"/>
      <c r="CP42" s="74"/>
      <c r="CQ42" s="74"/>
      <c r="CR42" s="74"/>
      <c r="CS42" s="74"/>
      <c r="CT42" s="74"/>
      <c r="CU42" s="74"/>
      <c r="CV42" s="74"/>
      <c r="CW42" s="74"/>
      <c r="CX42" s="74"/>
      <c r="CY42" s="74"/>
      <c r="CZ42" s="74"/>
      <c r="DA42" s="74"/>
      <c r="DR42" s="83"/>
      <c r="DS42" s="83"/>
      <c r="DT42" s="83"/>
      <c r="DU42" s="83"/>
      <c r="DV42" s="83"/>
      <c r="DW42" s="83"/>
      <c r="DX42" s="83"/>
      <c r="DY42" s="83"/>
      <c r="DZ42" s="147"/>
      <c r="EA42" s="83"/>
      <c r="EB42" s="83"/>
      <c r="EC42" s="83"/>
      <c r="ED42" s="83"/>
      <c r="EE42" s="83"/>
      <c r="EF42" s="83"/>
      <c r="EG42" s="83"/>
      <c r="EH42" s="83"/>
      <c r="EI42" s="83"/>
      <c r="EJ42" s="83"/>
      <c r="EK42" s="83"/>
      <c r="EL42" s="132"/>
      <c r="EM42" s="83"/>
      <c r="EN42" s="83"/>
      <c r="EO42" s="83"/>
      <c r="EP42" s="83"/>
      <c r="EQ42" s="83"/>
      <c r="ER42" s="83"/>
      <c r="ES42" s="83"/>
      <c r="ET42" s="83"/>
      <c r="EU42" s="83"/>
      <c r="EV42" s="83"/>
      <c r="EW42" s="83"/>
      <c r="EX42" s="132"/>
      <c r="EY42" s="132"/>
      <c r="FA42" s="148"/>
      <c r="FB42" s="149"/>
      <c r="FC42" s="125"/>
      <c r="FD42" s="125"/>
      <c r="FE42" s="125"/>
      <c r="FF42" s="125"/>
      <c r="FG42" s="125"/>
      <c r="FH42" s="125"/>
      <c r="FI42" s="125"/>
      <c r="FJ42" s="125"/>
      <c r="FK42" s="125"/>
      <c r="FL42" s="125"/>
      <c r="FM42" s="125"/>
      <c r="FN42" s="125"/>
      <c r="FO42" s="159"/>
      <c r="FP42" s="125"/>
      <c r="FQ42" s="125"/>
      <c r="FR42" s="125"/>
      <c r="FS42" s="125"/>
      <c r="FT42" s="125"/>
      <c r="FU42" s="125"/>
      <c r="FV42" s="125"/>
      <c r="FW42" s="125"/>
      <c r="FX42" s="125"/>
      <c r="FY42" s="125"/>
      <c r="FZ42" s="125"/>
      <c r="GA42" s="125"/>
      <c r="GB42" s="125"/>
      <c r="GC42" s="125"/>
      <c r="GD42" s="125"/>
    </row>
    <row r="43" spans="2:239" s="73" customFormat="1" ht="15.5">
      <c r="D43" s="74"/>
      <c r="E43" s="74"/>
      <c r="F43" s="74"/>
      <c r="G43" s="74"/>
      <c r="H43" s="74"/>
      <c r="I43" s="74"/>
      <c r="J43" s="74"/>
      <c r="K43" s="74"/>
      <c r="L43" s="74"/>
      <c r="M43" s="74"/>
      <c r="N43" s="74"/>
      <c r="O43" s="74"/>
      <c r="P43" s="74"/>
      <c r="Q43" s="74"/>
      <c r="R43" s="74"/>
      <c r="S43" s="74"/>
      <c r="T43" s="74"/>
      <c r="U43" s="74"/>
      <c r="V43" s="136"/>
      <c r="W43" s="74"/>
      <c r="X43" s="74"/>
      <c r="Y43" s="74"/>
      <c r="Z43" s="74"/>
      <c r="AA43" s="74"/>
      <c r="AB43" s="74"/>
      <c r="AC43" s="74"/>
      <c r="AD43" s="74"/>
      <c r="AE43" s="74"/>
      <c r="AF43" s="136"/>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155"/>
      <c r="BZ43" s="74"/>
      <c r="CA43" s="74"/>
      <c r="CB43" s="74"/>
      <c r="CC43" s="74"/>
      <c r="CD43" s="74"/>
      <c r="CE43" s="74"/>
      <c r="CF43" s="74"/>
      <c r="CG43" s="74"/>
      <c r="CH43" s="74"/>
      <c r="CI43" s="74"/>
      <c r="CJ43" s="153"/>
      <c r="CK43" s="74"/>
      <c r="CL43" s="154"/>
      <c r="CM43" s="151"/>
      <c r="CN43" s="74"/>
      <c r="CO43" s="74"/>
      <c r="CP43" s="74"/>
      <c r="CQ43" s="74"/>
      <c r="CR43" s="74"/>
      <c r="CS43" s="74"/>
      <c r="CT43" s="74"/>
      <c r="CU43" s="74"/>
      <c r="CV43" s="74"/>
      <c r="CW43" s="74"/>
      <c r="CX43" s="74"/>
      <c r="CY43" s="74"/>
      <c r="CZ43" s="74"/>
      <c r="DA43" s="74"/>
      <c r="DR43" s="83"/>
      <c r="DS43" s="83"/>
      <c r="DT43" s="83"/>
      <c r="DU43" s="83"/>
      <c r="DV43" s="83"/>
      <c r="DW43" s="83"/>
      <c r="DX43" s="83"/>
      <c r="DY43" s="83"/>
      <c r="DZ43" s="147"/>
      <c r="EA43" s="83"/>
      <c r="EB43" s="83"/>
      <c r="EC43" s="83"/>
      <c r="ED43" s="83"/>
      <c r="EE43" s="83"/>
      <c r="EF43" s="83"/>
      <c r="EG43" s="83"/>
      <c r="EH43" s="83"/>
      <c r="EI43" s="83"/>
      <c r="EJ43" s="83"/>
      <c r="EK43" s="83"/>
      <c r="EL43" s="132"/>
      <c r="EM43" s="83"/>
      <c r="EN43" s="83"/>
      <c r="EO43" s="83"/>
      <c r="EP43" s="83"/>
      <c r="EQ43" s="83"/>
      <c r="ER43" s="83"/>
      <c r="ES43" s="83"/>
      <c r="ET43" s="83"/>
      <c r="EU43" s="83"/>
      <c r="EV43" s="83"/>
      <c r="EW43" s="83"/>
      <c r="EX43" s="132"/>
      <c r="EY43" s="132"/>
      <c r="FA43" s="148"/>
      <c r="FB43" s="149"/>
      <c r="FC43" s="125"/>
      <c r="FD43" s="125"/>
      <c r="FE43" s="125"/>
      <c r="FF43" s="125"/>
      <c r="FG43" s="125"/>
      <c r="FH43" s="125"/>
      <c r="FI43" s="125"/>
      <c r="FJ43" s="125"/>
      <c r="FK43" s="125"/>
      <c r="FL43" s="125"/>
      <c r="FM43" s="125"/>
      <c r="FN43" s="125"/>
      <c r="FO43" s="125"/>
      <c r="FP43" s="125"/>
      <c r="FQ43" s="125"/>
      <c r="FR43" s="125"/>
      <c r="FS43" s="125"/>
      <c r="FT43" s="125"/>
      <c r="FU43" s="125"/>
      <c r="FV43" s="125"/>
      <c r="FW43" s="125"/>
      <c r="FX43" s="125"/>
      <c r="FY43" s="125"/>
      <c r="FZ43" s="125"/>
      <c r="GA43" s="125"/>
      <c r="GB43" s="125"/>
      <c r="GC43" s="125"/>
      <c r="GD43" s="125"/>
    </row>
    <row r="44" spans="2:239" s="73" customFormat="1" ht="15.5">
      <c r="D44" s="74"/>
      <c r="E44" s="74"/>
      <c r="F44" s="74"/>
      <c r="G44" s="74"/>
      <c r="H44" s="74"/>
      <c r="I44" s="74"/>
      <c r="J44" s="74"/>
      <c r="K44" s="74"/>
      <c r="L44" s="74"/>
      <c r="M44" s="74"/>
      <c r="N44" s="74"/>
      <c r="O44" s="74"/>
      <c r="P44" s="74"/>
      <c r="Q44" s="74"/>
      <c r="R44" s="74"/>
      <c r="S44" s="74"/>
      <c r="T44" s="74"/>
      <c r="U44" s="74"/>
      <c r="V44" s="136"/>
      <c r="W44" s="74"/>
      <c r="X44" s="74"/>
      <c r="Y44" s="74"/>
      <c r="Z44" s="74"/>
      <c r="AA44" s="74"/>
      <c r="AB44" s="74"/>
      <c r="AC44" s="74"/>
      <c r="AD44" s="74"/>
      <c r="AE44" s="74"/>
      <c r="AF44" s="136"/>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151"/>
      <c r="BZ44" s="74"/>
      <c r="CA44" s="74"/>
      <c r="CB44" s="74"/>
      <c r="CC44" s="74"/>
      <c r="CD44" s="74"/>
      <c r="CE44" s="74"/>
      <c r="CF44" s="74"/>
      <c r="CG44" s="74"/>
      <c r="CH44" s="74"/>
      <c r="CI44" s="74"/>
      <c r="CJ44" s="153"/>
      <c r="CK44" s="74"/>
      <c r="CL44" s="154"/>
      <c r="CM44" s="151"/>
      <c r="CN44" s="74"/>
      <c r="CO44" s="74"/>
      <c r="CP44" s="74"/>
      <c r="CQ44" s="74"/>
      <c r="CR44" s="74"/>
      <c r="CS44" s="74"/>
      <c r="CT44" s="74"/>
      <c r="CU44" s="74"/>
      <c r="CV44" s="74"/>
      <c r="CW44" s="74"/>
      <c r="CX44" s="74"/>
      <c r="CY44" s="74"/>
      <c r="CZ44" s="74"/>
      <c r="DA44" s="74"/>
      <c r="DR44" s="83"/>
      <c r="DS44" s="83"/>
      <c r="DT44" s="83"/>
      <c r="DU44" s="83"/>
      <c r="DV44" s="83"/>
      <c r="DW44" s="83"/>
      <c r="DX44" s="83"/>
      <c r="DY44" s="83"/>
      <c r="DZ44" s="147"/>
      <c r="EA44" s="83"/>
      <c r="EB44" s="83"/>
      <c r="EC44" s="83"/>
      <c r="ED44" s="83"/>
      <c r="EE44" s="83"/>
      <c r="EF44" s="83"/>
      <c r="EG44" s="83"/>
      <c r="EH44" s="83"/>
      <c r="EI44" s="83"/>
      <c r="EJ44" s="83"/>
      <c r="EK44" s="83"/>
      <c r="EL44" s="132"/>
      <c r="EM44" s="83"/>
      <c r="EN44" s="83"/>
      <c r="EO44" s="83"/>
      <c r="EP44" s="83"/>
      <c r="EQ44" s="83"/>
      <c r="ER44" s="83"/>
      <c r="ES44" s="83"/>
      <c r="ET44" s="83"/>
      <c r="EU44" s="83"/>
      <c r="EV44" s="83"/>
      <c r="EW44" s="83"/>
      <c r="EX44" s="132"/>
      <c r="EY44" s="132"/>
      <c r="FA44" s="148"/>
      <c r="FB44" s="149"/>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row>
    <row r="45" spans="2:239" s="73" customFormat="1" ht="15.5">
      <c r="D45" s="74"/>
      <c r="E45" s="74"/>
      <c r="F45" s="74"/>
      <c r="G45" s="74"/>
      <c r="H45" s="74"/>
      <c r="I45" s="74"/>
      <c r="J45" s="74"/>
      <c r="K45" s="74"/>
      <c r="L45" s="74"/>
      <c r="M45" s="74"/>
      <c r="N45" s="74"/>
      <c r="O45" s="74"/>
      <c r="P45" s="74"/>
      <c r="Q45" s="74"/>
      <c r="R45" s="74"/>
      <c r="S45" s="74"/>
      <c r="T45" s="74"/>
      <c r="U45" s="74"/>
      <c r="V45" s="134"/>
      <c r="W45" s="74"/>
      <c r="X45" s="74"/>
      <c r="Y45" s="74"/>
      <c r="Z45" s="74"/>
      <c r="AA45" s="74"/>
      <c r="AB45" s="74"/>
      <c r="AC45" s="74"/>
      <c r="AD45" s="74"/>
      <c r="AE45" s="74"/>
      <c r="AF45" s="13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151"/>
      <c r="BZ45" s="74"/>
      <c r="CA45" s="74"/>
      <c r="CB45" s="74"/>
      <c r="CC45" s="74"/>
      <c r="CD45" s="74"/>
      <c r="CE45" s="74"/>
      <c r="CF45" s="74"/>
      <c r="CG45" s="74"/>
      <c r="CH45" s="74"/>
      <c r="CI45" s="74"/>
      <c r="CJ45" s="153"/>
      <c r="CK45" s="74"/>
      <c r="CL45" s="154"/>
      <c r="CM45" s="151"/>
      <c r="CN45" s="74"/>
      <c r="CO45" s="74"/>
      <c r="CP45" s="74"/>
      <c r="CQ45" s="74"/>
      <c r="CR45" s="74"/>
      <c r="CS45" s="74"/>
      <c r="CT45" s="74"/>
      <c r="CU45" s="74"/>
      <c r="CV45" s="74"/>
      <c r="CW45" s="74"/>
      <c r="CX45" s="74"/>
      <c r="CY45" s="74"/>
      <c r="CZ45" s="74"/>
      <c r="DA45" s="74"/>
      <c r="DR45" s="83"/>
      <c r="DS45" s="83"/>
      <c r="DT45" s="83"/>
      <c r="DU45" s="83"/>
      <c r="DV45" s="83"/>
      <c r="DW45" s="83"/>
      <c r="DX45" s="83"/>
      <c r="DY45" s="83"/>
      <c r="DZ45" s="147"/>
      <c r="EA45" s="83"/>
      <c r="EB45" s="83"/>
      <c r="EC45" s="83"/>
      <c r="ED45" s="83"/>
      <c r="EE45" s="83"/>
      <c r="EF45" s="83"/>
      <c r="EG45" s="83"/>
      <c r="EH45" s="83"/>
      <c r="EI45" s="83"/>
      <c r="EJ45" s="83"/>
      <c r="EK45" s="83"/>
      <c r="EL45" s="132"/>
      <c r="EM45" s="83"/>
      <c r="EN45" s="83"/>
      <c r="EO45" s="83"/>
      <c r="EP45" s="83"/>
      <c r="EQ45" s="83"/>
      <c r="ER45" s="83"/>
      <c r="ES45" s="83"/>
      <c r="ET45" s="83"/>
      <c r="EU45" s="83"/>
      <c r="EV45" s="83"/>
      <c r="EW45" s="83"/>
      <c r="EX45" s="132"/>
      <c r="EY45" s="132"/>
      <c r="FA45" s="148"/>
      <c r="FB45" s="149"/>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row>
    <row r="46" spans="2:239" s="73" customFormat="1" ht="15.5">
      <c r="D46" s="74"/>
      <c r="E46" s="74"/>
      <c r="F46" s="74"/>
      <c r="G46" s="74"/>
      <c r="H46" s="74"/>
      <c r="I46" s="74"/>
      <c r="J46" s="74"/>
      <c r="K46" s="74"/>
      <c r="L46" s="74"/>
      <c r="M46" s="74"/>
      <c r="N46" s="74"/>
      <c r="O46" s="74"/>
      <c r="P46" s="74"/>
      <c r="Q46" s="74"/>
      <c r="R46" s="74"/>
      <c r="S46" s="74"/>
      <c r="T46" s="74"/>
      <c r="U46" s="74"/>
      <c r="V46" s="133"/>
      <c r="W46" s="74"/>
      <c r="X46" s="74"/>
      <c r="Y46" s="74"/>
      <c r="Z46" s="74"/>
      <c r="AA46" s="74"/>
      <c r="AB46" s="74"/>
      <c r="AC46" s="74"/>
      <c r="AD46" s="74"/>
      <c r="AE46" s="74"/>
      <c r="AF46" s="133"/>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161"/>
      <c r="CK46" s="74"/>
      <c r="CL46" s="74"/>
      <c r="CM46" s="74"/>
      <c r="CN46" s="74"/>
      <c r="CO46" s="74"/>
      <c r="CP46" s="74"/>
      <c r="CQ46" s="74"/>
      <c r="CR46" s="74"/>
      <c r="CS46" s="74"/>
      <c r="CT46" s="74"/>
      <c r="CU46" s="74"/>
      <c r="CV46" s="74"/>
      <c r="CW46" s="74"/>
      <c r="CX46" s="74"/>
      <c r="CY46" s="74"/>
      <c r="CZ46" s="74"/>
      <c r="DA46" s="74"/>
      <c r="DR46" s="83"/>
      <c r="DS46" s="83"/>
      <c r="DT46" s="83"/>
      <c r="DU46" s="83"/>
      <c r="DV46" s="83"/>
      <c r="DW46" s="83"/>
      <c r="DX46" s="83"/>
      <c r="DY46" s="83"/>
      <c r="DZ46" s="147"/>
      <c r="EA46" s="83"/>
      <c r="EB46" s="83"/>
      <c r="EC46" s="83"/>
      <c r="ED46" s="83"/>
      <c r="EE46" s="83"/>
      <c r="EF46" s="83"/>
      <c r="EG46" s="83"/>
      <c r="EH46" s="83"/>
      <c r="EI46" s="83"/>
      <c r="EJ46" s="83"/>
      <c r="EK46" s="83"/>
      <c r="EL46" s="132"/>
      <c r="EM46" s="83"/>
      <c r="EN46" s="83"/>
      <c r="EO46" s="83"/>
      <c r="EP46" s="83"/>
      <c r="EQ46" s="83"/>
      <c r="ER46" s="83"/>
      <c r="ES46" s="83"/>
      <c r="ET46" s="83"/>
      <c r="EU46" s="83"/>
      <c r="EV46" s="83"/>
      <c r="EW46" s="83"/>
      <c r="EX46" s="132"/>
      <c r="EY46" s="132"/>
      <c r="FA46" s="148"/>
      <c r="FB46" s="149"/>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row>
    <row r="47" spans="2:239" s="73" customFormat="1" ht="15.5">
      <c r="D47" s="74"/>
      <c r="E47" s="74"/>
      <c r="F47" s="74"/>
      <c r="G47" s="74"/>
      <c r="H47" s="74"/>
      <c r="I47" s="74"/>
      <c r="J47" s="74"/>
      <c r="K47" s="74"/>
      <c r="L47" s="74"/>
      <c r="M47" s="74"/>
      <c r="N47" s="74"/>
      <c r="O47" s="74"/>
      <c r="P47" s="74"/>
      <c r="Q47" s="74"/>
      <c r="R47" s="74"/>
      <c r="S47" s="74"/>
      <c r="T47" s="74"/>
      <c r="U47" s="74"/>
      <c r="V47" s="133"/>
      <c r="W47" s="74"/>
      <c r="X47" s="74"/>
      <c r="Y47" s="74"/>
      <c r="Z47" s="74"/>
      <c r="AA47" s="74"/>
      <c r="AB47" s="74"/>
      <c r="AC47" s="74"/>
      <c r="AD47" s="74"/>
      <c r="AE47" s="74"/>
      <c r="AF47" s="133"/>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R47" s="83"/>
      <c r="DS47" s="83"/>
      <c r="DT47" s="83"/>
      <c r="DU47" s="83"/>
      <c r="DV47" s="83"/>
      <c r="DW47" s="83"/>
      <c r="DX47" s="83"/>
      <c r="DY47" s="83"/>
      <c r="DZ47" s="147"/>
      <c r="EA47" s="83"/>
      <c r="EB47" s="83"/>
      <c r="EC47" s="83"/>
      <c r="ED47" s="83"/>
      <c r="EE47" s="83"/>
      <c r="EF47" s="83"/>
      <c r="EG47" s="83"/>
      <c r="EH47" s="83"/>
      <c r="EI47" s="83"/>
      <c r="EJ47" s="83"/>
      <c r="EK47" s="83"/>
      <c r="EL47" s="132"/>
      <c r="EM47" s="83"/>
      <c r="EN47" s="83"/>
      <c r="EO47" s="83"/>
      <c r="EP47" s="83"/>
      <c r="EQ47" s="83"/>
      <c r="ER47" s="83"/>
      <c r="ES47" s="83"/>
      <c r="ET47" s="83"/>
      <c r="EU47" s="83"/>
      <c r="EV47" s="83"/>
      <c r="EW47" s="83"/>
      <c r="EX47" s="132"/>
      <c r="EY47" s="132"/>
      <c r="FA47" s="148"/>
      <c r="FB47" s="149"/>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row>
    <row r="48" spans="2:239" s="73" customFormat="1" ht="15.5">
      <c r="D48" s="74"/>
      <c r="E48" s="74"/>
      <c r="F48" s="74"/>
      <c r="G48" s="74"/>
      <c r="H48" s="74"/>
      <c r="I48" s="74"/>
      <c r="J48" s="74"/>
      <c r="K48" s="74"/>
      <c r="L48" s="74"/>
      <c r="M48" s="74"/>
      <c r="N48" s="74"/>
      <c r="O48" s="74"/>
      <c r="P48" s="74"/>
      <c r="Q48" s="74"/>
      <c r="R48" s="74"/>
      <c r="S48" s="74"/>
      <c r="T48" s="74"/>
      <c r="U48" s="74"/>
      <c r="V48" s="133"/>
      <c r="W48" s="74"/>
      <c r="X48" s="74"/>
      <c r="Y48" s="74"/>
      <c r="Z48" s="74"/>
      <c r="AA48" s="74"/>
      <c r="AB48" s="74"/>
      <c r="AC48" s="74"/>
      <c r="AD48" s="74"/>
      <c r="AE48" s="74"/>
      <c r="AF48" s="133"/>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R48" s="83"/>
      <c r="DS48" s="83"/>
      <c r="DT48" s="83"/>
      <c r="DU48" s="83"/>
      <c r="DV48" s="83"/>
      <c r="DW48" s="83"/>
      <c r="DX48" s="83"/>
      <c r="DY48" s="83"/>
      <c r="DZ48" s="83"/>
      <c r="EA48" s="83"/>
      <c r="EB48" s="83"/>
      <c r="EC48" s="83"/>
      <c r="ED48" s="83"/>
      <c r="EE48" s="83"/>
      <c r="EF48" s="83"/>
      <c r="EG48" s="83"/>
      <c r="EH48" s="83"/>
      <c r="EI48" s="83"/>
      <c r="EJ48" s="83"/>
      <c r="EK48" s="83"/>
      <c r="EL48" s="132"/>
      <c r="EM48" s="83"/>
      <c r="EN48" s="83"/>
      <c r="EO48" s="83"/>
      <c r="EP48" s="83"/>
      <c r="EQ48" s="83"/>
      <c r="ER48" s="83"/>
      <c r="ES48" s="83"/>
      <c r="ET48" s="83"/>
      <c r="EU48" s="83"/>
      <c r="EV48" s="83"/>
      <c r="EW48" s="83"/>
      <c r="EX48" s="132"/>
      <c r="EY48" s="132"/>
      <c r="FA48" s="148"/>
      <c r="FB48" s="149"/>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row>
    <row r="49" spans="4:186" s="73" customFormat="1" ht="15.5">
      <c r="D49" s="74"/>
      <c r="E49" s="74"/>
      <c r="F49" s="74"/>
      <c r="G49" s="74"/>
      <c r="H49" s="74"/>
      <c r="I49" s="74"/>
      <c r="J49" s="74"/>
      <c r="K49" s="74"/>
      <c r="L49" s="74"/>
      <c r="M49" s="74"/>
      <c r="N49" s="74"/>
      <c r="O49" s="74"/>
      <c r="P49" s="74"/>
      <c r="Q49" s="74"/>
      <c r="R49" s="74"/>
      <c r="S49" s="74"/>
      <c r="T49" s="74"/>
      <c r="U49" s="74"/>
      <c r="V49" s="134"/>
      <c r="W49" s="74"/>
      <c r="X49" s="74"/>
      <c r="Y49" s="74"/>
      <c r="Z49" s="74"/>
      <c r="AA49" s="74"/>
      <c r="AB49" s="74"/>
      <c r="AC49" s="74"/>
      <c r="AD49" s="74"/>
      <c r="AE49" s="74"/>
      <c r="AF49" s="13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R49" s="83"/>
      <c r="DS49" s="83"/>
      <c r="DT49" s="83"/>
      <c r="DU49" s="83"/>
      <c r="DV49" s="83"/>
      <c r="DW49" s="83"/>
      <c r="DX49" s="83"/>
      <c r="DY49" s="83"/>
      <c r="DZ49" s="83"/>
      <c r="EA49" s="83"/>
      <c r="EB49" s="83"/>
      <c r="EC49" s="83"/>
      <c r="ED49" s="83"/>
      <c r="EE49" s="83"/>
      <c r="EF49" s="83"/>
      <c r="EG49" s="83"/>
      <c r="EH49" s="83"/>
      <c r="EI49" s="83"/>
      <c r="EJ49" s="83"/>
      <c r="EK49" s="83"/>
      <c r="EL49" s="132"/>
      <c r="EM49" s="83"/>
      <c r="EN49" s="83"/>
      <c r="EO49" s="83"/>
      <c r="EP49" s="83"/>
      <c r="EQ49" s="83"/>
      <c r="ER49" s="83"/>
      <c r="ES49" s="83"/>
      <c r="ET49" s="83"/>
      <c r="EU49" s="83"/>
      <c r="EV49" s="83"/>
      <c r="EW49" s="83"/>
      <c r="EX49" s="132"/>
      <c r="EY49" s="132"/>
      <c r="FA49" s="148"/>
      <c r="FB49" s="149"/>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row>
    <row r="50" spans="4:186" s="73" customFormat="1" ht="15.5">
      <c r="D50" s="74"/>
      <c r="E50" s="74"/>
      <c r="F50" s="74"/>
      <c r="G50" s="74"/>
      <c r="H50" s="74"/>
      <c r="I50" s="74"/>
      <c r="J50" s="74"/>
      <c r="K50" s="74"/>
      <c r="L50" s="74"/>
      <c r="M50" s="74"/>
      <c r="N50" s="74"/>
      <c r="O50" s="74"/>
      <c r="P50" s="74"/>
      <c r="Q50" s="74"/>
      <c r="R50" s="74"/>
      <c r="S50" s="74"/>
      <c r="T50" s="74"/>
      <c r="U50" s="74"/>
      <c r="W50" s="74"/>
      <c r="X50" s="74"/>
      <c r="Y50" s="74"/>
      <c r="Z50" s="74"/>
      <c r="AA50" s="74"/>
      <c r="AB50" s="74"/>
      <c r="AC50" s="74"/>
      <c r="AD50" s="74"/>
      <c r="AE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R50" s="83"/>
      <c r="DS50" s="83"/>
      <c r="DT50" s="83"/>
      <c r="DU50" s="83"/>
      <c r="DV50" s="83"/>
      <c r="DW50" s="83"/>
      <c r="DX50" s="83"/>
      <c r="DY50" s="83"/>
      <c r="DZ50" s="83"/>
      <c r="EA50" s="83"/>
      <c r="EB50" s="83"/>
      <c r="EC50" s="83"/>
      <c r="ED50" s="83"/>
      <c r="EE50" s="83"/>
      <c r="EF50" s="83"/>
      <c r="EG50" s="83"/>
      <c r="EH50" s="83"/>
      <c r="EI50" s="83"/>
      <c r="EJ50" s="83"/>
      <c r="EK50" s="83"/>
      <c r="EL50" s="132"/>
      <c r="EM50" s="83"/>
      <c r="EN50" s="83"/>
      <c r="EO50" s="83"/>
      <c r="EP50" s="83"/>
      <c r="EQ50" s="83"/>
      <c r="ER50" s="83"/>
      <c r="ES50" s="83"/>
      <c r="ET50" s="83"/>
      <c r="EU50" s="83"/>
      <c r="EV50" s="83"/>
      <c r="EW50" s="83"/>
      <c r="EX50" s="132"/>
      <c r="EY50" s="132"/>
      <c r="FA50" s="148"/>
      <c r="FB50" s="149"/>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row>
    <row r="51" spans="4:186" s="73" customFormat="1" ht="15.5">
      <c r="D51" s="74"/>
      <c r="E51" s="74"/>
      <c r="F51" s="74"/>
      <c r="G51" s="74"/>
      <c r="H51" s="74"/>
      <c r="I51" s="74"/>
      <c r="J51" s="74"/>
      <c r="K51" s="74"/>
      <c r="L51" s="74"/>
      <c r="M51" s="74"/>
      <c r="N51" s="74"/>
      <c r="O51" s="74"/>
      <c r="P51" s="74"/>
      <c r="Q51" s="74"/>
      <c r="R51" s="74"/>
      <c r="S51" s="74"/>
      <c r="T51" s="74"/>
      <c r="U51" s="74"/>
      <c r="V51" s="136"/>
      <c r="W51" s="74"/>
      <c r="X51" s="74"/>
      <c r="Y51" s="74"/>
      <c r="Z51" s="74"/>
      <c r="AA51" s="74"/>
      <c r="AB51" s="74"/>
      <c r="AC51" s="74"/>
      <c r="AD51" s="74"/>
      <c r="AE51" s="74"/>
      <c r="AF51" s="136"/>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R51" s="83"/>
      <c r="DS51" s="83"/>
      <c r="DT51" s="83"/>
      <c r="DU51" s="83"/>
      <c r="DV51" s="83"/>
      <c r="DW51" s="83"/>
      <c r="DX51" s="83"/>
      <c r="DY51" s="83"/>
      <c r="DZ51" s="83"/>
      <c r="EA51" s="83"/>
      <c r="EB51" s="83"/>
      <c r="EC51" s="83"/>
      <c r="ED51" s="83"/>
      <c r="EE51" s="83"/>
      <c r="EF51" s="83"/>
      <c r="EG51" s="83"/>
      <c r="EH51" s="83"/>
      <c r="EI51" s="83"/>
      <c r="EJ51" s="83"/>
      <c r="EK51" s="83"/>
      <c r="EL51" s="132"/>
      <c r="EM51" s="83"/>
      <c r="EN51" s="83"/>
      <c r="EO51" s="83"/>
      <c r="EP51" s="83"/>
      <c r="EQ51" s="83"/>
      <c r="ER51" s="83"/>
      <c r="ES51" s="83"/>
      <c r="ET51" s="83"/>
      <c r="EU51" s="83"/>
      <c r="EV51" s="83"/>
      <c r="EW51" s="83"/>
      <c r="EX51" s="132"/>
      <c r="EY51" s="132"/>
      <c r="FA51" s="148"/>
      <c r="FB51" s="149"/>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row>
    <row r="52" spans="4:186" s="73" customFormat="1" ht="15.5">
      <c r="D52" s="74"/>
      <c r="E52" s="74"/>
      <c r="F52" s="74"/>
      <c r="G52" s="74"/>
      <c r="H52" s="74"/>
      <c r="I52" s="74"/>
      <c r="J52" s="74"/>
      <c r="K52" s="74"/>
      <c r="L52" s="74"/>
      <c r="M52" s="74"/>
      <c r="N52" s="74"/>
      <c r="O52" s="74"/>
      <c r="P52" s="74"/>
      <c r="Q52" s="74"/>
      <c r="R52" s="74"/>
      <c r="S52" s="74"/>
      <c r="T52" s="74"/>
      <c r="U52" s="74"/>
      <c r="V52" s="136"/>
      <c r="W52" s="74"/>
      <c r="X52" s="74"/>
      <c r="Y52" s="74"/>
      <c r="Z52" s="74"/>
      <c r="AA52" s="74"/>
      <c r="AB52" s="74"/>
      <c r="AC52" s="74"/>
      <c r="AD52" s="74"/>
      <c r="AE52" s="74"/>
      <c r="AF52" s="136"/>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R52" s="83"/>
      <c r="DS52" s="83"/>
      <c r="DT52" s="83"/>
      <c r="DU52" s="83"/>
      <c r="DV52" s="83"/>
      <c r="DW52" s="83"/>
      <c r="DX52" s="83"/>
      <c r="DY52" s="83"/>
      <c r="DZ52" s="83"/>
      <c r="EA52" s="83"/>
      <c r="EB52" s="83"/>
      <c r="EC52" s="83"/>
      <c r="ED52" s="83"/>
      <c r="EE52" s="83"/>
      <c r="EF52" s="83"/>
      <c r="EG52" s="83"/>
      <c r="EH52" s="83"/>
      <c r="EI52" s="83"/>
      <c r="EJ52" s="83"/>
      <c r="EK52" s="83"/>
      <c r="EL52" s="132"/>
      <c r="EM52" s="83"/>
      <c r="EN52" s="83"/>
      <c r="EO52" s="83"/>
      <c r="EP52" s="83"/>
      <c r="EQ52" s="83"/>
      <c r="ER52" s="83"/>
      <c r="ES52" s="83"/>
      <c r="ET52" s="83"/>
      <c r="EU52" s="83"/>
      <c r="EV52" s="83"/>
      <c r="EW52" s="83"/>
      <c r="EX52" s="132"/>
      <c r="EY52" s="132"/>
      <c r="FA52" s="148"/>
      <c r="FB52" s="149"/>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row>
    <row r="53" spans="4:186" s="73" customFormat="1" ht="15.5">
      <c r="D53" s="74"/>
      <c r="E53" s="74"/>
      <c r="F53" s="74"/>
      <c r="G53" s="74"/>
      <c r="H53" s="74"/>
      <c r="I53" s="74"/>
      <c r="J53" s="74"/>
      <c r="K53" s="74"/>
      <c r="L53" s="74"/>
      <c r="M53" s="74"/>
      <c r="N53" s="74"/>
      <c r="O53" s="74"/>
      <c r="P53" s="74"/>
      <c r="Q53" s="74"/>
      <c r="R53" s="74"/>
      <c r="S53" s="74"/>
      <c r="T53" s="74"/>
      <c r="U53" s="74"/>
      <c r="V53" s="134"/>
      <c r="W53" s="74"/>
      <c r="X53" s="74"/>
      <c r="Y53" s="74"/>
      <c r="Z53" s="74"/>
      <c r="AA53" s="74"/>
      <c r="AB53" s="74"/>
      <c r="AC53" s="74"/>
      <c r="AD53" s="74"/>
      <c r="AE53" s="74"/>
      <c r="AF53" s="13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R53" s="83"/>
      <c r="DS53" s="83"/>
      <c r="DT53" s="83"/>
      <c r="DU53" s="83"/>
      <c r="DV53" s="83"/>
      <c r="DW53" s="83"/>
      <c r="DX53" s="83"/>
      <c r="DY53" s="83"/>
      <c r="DZ53" s="83"/>
      <c r="EA53" s="83"/>
      <c r="EB53" s="83"/>
      <c r="EC53" s="83"/>
      <c r="ED53" s="83"/>
      <c r="EE53" s="83"/>
      <c r="EF53" s="83"/>
      <c r="EG53" s="83"/>
      <c r="EH53" s="83"/>
      <c r="EI53" s="83"/>
      <c r="EJ53" s="83"/>
      <c r="EK53" s="83"/>
      <c r="EL53" s="132"/>
      <c r="EM53" s="83"/>
      <c r="EN53" s="83"/>
      <c r="EO53" s="83"/>
      <c r="EP53" s="83"/>
      <c r="EQ53" s="83"/>
      <c r="ER53" s="83"/>
      <c r="ES53" s="83"/>
      <c r="ET53" s="83"/>
      <c r="EU53" s="83"/>
      <c r="EV53" s="83"/>
      <c r="EW53" s="83"/>
      <c r="EX53" s="132"/>
      <c r="EY53" s="132"/>
      <c r="FA53" s="148"/>
      <c r="FB53" s="149"/>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row>
    <row r="54" spans="4:186" s="73" customFormat="1" ht="15.5">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R54" s="83"/>
      <c r="DS54" s="83"/>
      <c r="DT54" s="83"/>
      <c r="DU54" s="83"/>
      <c r="DV54" s="83"/>
      <c r="DW54" s="83"/>
      <c r="DX54" s="83"/>
      <c r="DY54" s="83"/>
      <c r="DZ54" s="83"/>
      <c r="EA54" s="83"/>
      <c r="EB54" s="83"/>
      <c r="EC54" s="83"/>
      <c r="ED54" s="83"/>
      <c r="EE54" s="83"/>
      <c r="EF54" s="83"/>
      <c r="EG54" s="83"/>
      <c r="EH54" s="83"/>
      <c r="EI54" s="83"/>
      <c r="EJ54" s="83"/>
      <c r="EK54" s="83"/>
      <c r="EL54" s="132"/>
      <c r="EM54" s="83"/>
      <c r="EN54" s="83"/>
      <c r="EO54" s="83"/>
      <c r="EP54" s="83"/>
      <c r="EQ54" s="83"/>
      <c r="ER54" s="83"/>
      <c r="ES54" s="83"/>
      <c r="ET54" s="83"/>
      <c r="EU54" s="83"/>
      <c r="EV54" s="83"/>
      <c r="EW54" s="83"/>
      <c r="EX54" s="132"/>
      <c r="EY54" s="132"/>
      <c r="FA54" s="148"/>
      <c r="FB54" s="149"/>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row>
    <row r="55" spans="4:186" s="73" customFormat="1" ht="15.5">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R55" s="83"/>
      <c r="DS55" s="83"/>
      <c r="DT55" s="83"/>
      <c r="DU55" s="83"/>
      <c r="DV55" s="83"/>
      <c r="DW55" s="83"/>
      <c r="DX55" s="83"/>
      <c r="DY55" s="83"/>
      <c r="DZ55" s="83"/>
      <c r="EA55" s="83"/>
      <c r="EB55" s="83"/>
      <c r="EC55" s="83"/>
      <c r="ED55" s="83"/>
      <c r="EE55" s="83"/>
      <c r="EF55" s="83"/>
      <c r="EG55" s="83"/>
      <c r="EH55" s="83"/>
      <c r="EI55" s="83"/>
      <c r="EJ55" s="83"/>
      <c r="EK55" s="83"/>
      <c r="EL55" s="132"/>
      <c r="EM55" s="83"/>
      <c r="EN55" s="83"/>
      <c r="EO55" s="83"/>
      <c r="EP55" s="83"/>
      <c r="EQ55" s="83"/>
      <c r="ER55" s="83"/>
      <c r="ES55" s="83"/>
      <c r="ET55" s="83"/>
      <c r="EU55" s="83"/>
      <c r="EV55" s="83"/>
      <c r="EW55" s="83"/>
      <c r="EX55" s="132"/>
      <c r="EY55" s="132"/>
      <c r="FA55" s="148"/>
      <c r="FB55" s="149"/>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row>
    <row r="56" spans="4:186" s="73" customFormat="1" ht="15.5">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R56" s="83"/>
      <c r="DS56" s="83"/>
      <c r="DT56" s="83"/>
      <c r="DU56" s="83"/>
      <c r="DV56" s="83"/>
      <c r="DW56" s="83"/>
      <c r="DX56" s="83"/>
      <c r="DY56" s="83"/>
      <c r="DZ56" s="83"/>
      <c r="EA56" s="83"/>
      <c r="EB56" s="83"/>
      <c r="EC56" s="83"/>
      <c r="ED56" s="83"/>
      <c r="EE56" s="83"/>
      <c r="EF56" s="83"/>
      <c r="EG56" s="83"/>
      <c r="EH56" s="83"/>
      <c r="EI56" s="83"/>
      <c r="EJ56" s="83"/>
      <c r="EK56" s="83"/>
      <c r="EL56" s="132"/>
      <c r="EM56" s="83"/>
      <c r="EN56" s="83"/>
      <c r="EO56" s="83"/>
      <c r="EP56" s="83"/>
      <c r="EQ56" s="83"/>
      <c r="ER56" s="83"/>
      <c r="ES56" s="83"/>
      <c r="ET56" s="83"/>
      <c r="EU56" s="83"/>
      <c r="EV56" s="83"/>
      <c r="EW56" s="83"/>
      <c r="EX56" s="132"/>
      <c r="EY56" s="132"/>
      <c r="FA56" s="148"/>
      <c r="FB56" s="149"/>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row>
    <row r="57" spans="4:186" s="73" customFormat="1" ht="15.5">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R57" s="83"/>
      <c r="DS57" s="83"/>
      <c r="DT57" s="83"/>
      <c r="DU57" s="83"/>
      <c r="DV57" s="83"/>
      <c r="DW57" s="83"/>
      <c r="DX57" s="83"/>
      <c r="DY57" s="83"/>
      <c r="DZ57" s="83"/>
      <c r="EA57" s="83"/>
      <c r="EB57" s="83"/>
      <c r="EC57" s="83"/>
      <c r="ED57" s="83"/>
      <c r="EE57" s="83"/>
      <c r="EF57" s="83"/>
      <c r="EG57" s="83"/>
      <c r="EH57" s="83"/>
      <c r="EI57" s="83"/>
      <c r="EJ57" s="83"/>
      <c r="EK57" s="83"/>
      <c r="EL57" s="132"/>
      <c r="EM57" s="83"/>
      <c r="EN57" s="83"/>
      <c r="EO57" s="83"/>
      <c r="EP57" s="83"/>
      <c r="EQ57" s="83"/>
      <c r="ER57" s="83"/>
      <c r="ES57" s="83"/>
      <c r="ET57" s="83"/>
      <c r="EU57" s="83"/>
      <c r="EV57" s="83"/>
      <c r="EW57" s="83"/>
      <c r="EX57" s="132"/>
      <c r="EY57" s="132"/>
      <c r="FA57" s="148"/>
      <c r="FB57" s="149"/>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row>
    <row r="58" spans="4:186" s="73" customFormat="1" ht="15.5">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R58" s="83"/>
      <c r="DS58" s="83"/>
      <c r="DT58" s="83"/>
      <c r="DU58" s="83"/>
      <c r="DV58" s="83"/>
      <c r="DW58" s="83"/>
      <c r="DX58" s="83"/>
      <c r="DY58" s="83"/>
      <c r="DZ58" s="83"/>
      <c r="EA58" s="83"/>
      <c r="EB58" s="83"/>
      <c r="EC58" s="83"/>
      <c r="ED58" s="83"/>
      <c r="EE58" s="83"/>
      <c r="EF58" s="83"/>
      <c r="EG58" s="83"/>
      <c r="EH58" s="83"/>
      <c r="EI58" s="83"/>
      <c r="EJ58" s="83"/>
      <c r="EK58" s="83"/>
      <c r="EL58" s="132"/>
      <c r="EM58" s="83"/>
      <c r="EN58" s="83"/>
      <c r="EO58" s="83"/>
      <c r="EP58" s="83"/>
      <c r="EQ58" s="83"/>
      <c r="ER58" s="83"/>
      <c r="ES58" s="83"/>
      <c r="ET58" s="83"/>
      <c r="EU58" s="83"/>
      <c r="EV58" s="83"/>
      <c r="EW58" s="83"/>
      <c r="EX58" s="132"/>
      <c r="EY58" s="132"/>
      <c r="FA58" s="148"/>
      <c r="FB58" s="149"/>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row>
    <row r="59" spans="4:186" s="73" customFormat="1" ht="15.5">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R59" s="83"/>
      <c r="DS59" s="83"/>
      <c r="DT59" s="83"/>
      <c r="DU59" s="83"/>
      <c r="DV59" s="83"/>
      <c r="DW59" s="83"/>
      <c r="DX59" s="83"/>
      <c r="DY59" s="83"/>
      <c r="DZ59" s="83"/>
      <c r="EA59" s="83"/>
      <c r="EB59" s="83"/>
      <c r="EC59" s="83"/>
      <c r="ED59" s="83"/>
      <c r="EE59" s="83"/>
      <c r="EF59" s="83"/>
      <c r="EG59" s="83"/>
      <c r="EH59" s="83"/>
      <c r="EI59" s="83"/>
      <c r="EJ59" s="83"/>
      <c r="EK59" s="83"/>
      <c r="EL59" s="132"/>
      <c r="EM59" s="83"/>
      <c r="EN59" s="83"/>
      <c r="EO59" s="83"/>
      <c r="EP59" s="83"/>
      <c r="EQ59" s="83"/>
      <c r="ER59" s="83"/>
      <c r="ES59" s="83"/>
      <c r="ET59" s="83"/>
      <c r="EU59" s="83"/>
      <c r="EV59" s="83"/>
      <c r="EW59" s="83"/>
      <c r="EX59" s="132"/>
      <c r="EY59" s="132"/>
      <c r="FA59" s="148"/>
      <c r="FB59" s="149"/>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row>
    <row r="60" spans="4:186" s="73" customFormat="1" ht="15.5">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R60" s="83"/>
      <c r="DS60" s="83"/>
      <c r="DT60" s="83"/>
      <c r="DU60" s="83"/>
      <c r="DV60" s="83"/>
      <c r="DW60" s="83"/>
      <c r="DX60" s="83"/>
      <c r="DY60" s="83"/>
      <c r="DZ60" s="83"/>
      <c r="EA60" s="83"/>
      <c r="EB60" s="83"/>
      <c r="EC60" s="83"/>
      <c r="ED60" s="83"/>
      <c r="EE60" s="83"/>
      <c r="EF60" s="83"/>
      <c r="EG60" s="83"/>
      <c r="EH60" s="83"/>
      <c r="EI60" s="83"/>
      <c r="EJ60" s="83"/>
      <c r="EK60" s="83"/>
      <c r="EL60" s="132"/>
      <c r="EM60" s="83"/>
      <c r="EN60" s="83"/>
      <c r="EO60" s="83"/>
      <c r="EP60" s="83"/>
      <c r="EQ60" s="83"/>
      <c r="ER60" s="83"/>
      <c r="ES60" s="83"/>
      <c r="ET60" s="83"/>
      <c r="EU60" s="83"/>
      <c r="EV60" s="83"/>
      <c r="EW60" s="83"/>
      <c r="EX60" s="132"/>
      <c r="EY60" s="132"/>
      <c r="FA60" s="148"/>
      <c r="FB60" s="149"/>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row>
    <row r="61" spans="4:186" s="73" customFormat="1" ht="15.5">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R61" s="83"/>
      <c r="DS61" s="83"/>
      <c r="DT61" s="83"/>
      <c r="DU61" s="83"/>
      <c r="DV61" s="83"/>
      <c r="DW61" s="83"/>
      <c r="DX61" s="83"/>
      <c r="DY61" s="83"/>
      <c r="DZ61" s="83"/>
      <c r="EA61" s="83"/>
      <c r="EB61" s="83"/>
      <c r="EC61" s="83"/>
      <c r="ED61" s="83"/>
      <c r="EE61" s="83"/>
      <c r="EF61" s="83"/>
      <c r="EG61" s="83"/>
      <c r="EH61" s="83"/>
      <c r="EI61" s="83"/>
      <c r="EJ61" s="83"/>
      <c r="EK61" s="83"/>
      <c r="EL61" s="132"/>
      <c r="EM61" s="83"/>
      <c r="EN61" s="83"/>
      <c r="EO61" s="83"/>
      <c r="EP61" s="83"/>
      <c r="EQ61" s="83"/>
      <c r="ER61" s="83"/>
      <c r="ES61" s="83"/>
      <c r="ET61" s="83"/>
      <c r="EU61" s="83"/>
      <c r="EV61" s="83"/>
      <c r="EW61" s="83"/>
      <c r="EX61" s="132"/>
      <c r="EY61" s="132"/>
      <c r="FA61" s="148"/>
      <c r="FB61" s="149"/>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row>
    <row r="62" spans="4:186" s="73" customFormat="1" ht="15.5">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R62" s="83"/>
      <c r="DS62" s="83"/>
      <c r="DT62" s="83"/>
      <c r="DU62" s="83"/>
      <c r="DV62" s="83"/>
      <c r="DW62" s="83"/>
      <c r="DX62" s="83"/>
      <c r="DY62" s="83"/>
      <c r="DZ62" s="83"/>
      <c r="EA62" s="83"/>
      <c r="EB62" s="83"/>
      <c r="EC62" s="83"/>
      <c r="ED62" s="83"/>
      <c r="EE62" s="83"/>
      <c r="EF62" s="83"/>
      <c r="EG62" s="83"/>
      <c r="EH62" s="83"/>
      <c r="EI62" s="83"/>
      <c r="EJ62" s="83"/>
      <c r="EK62" s="83"/>
      <c r="EL62" s="132"/>
      <c r="EM62" s="83"/>
      <c r="EN62" s="83"/>
      <c r="EO62" s="83"/>
      <c r="EP62" s="83"/>
      <c r="EQ62" s="83"/>
      <c r="ER62" s="83"/>
      <c r="ES62" s="83"/>
      <c r="ET62" s="83"/>
      <c r="EU62" s="83"/>
      <c r="EV62" s="83"/>
      <c r="EW62" s="83"/>
      <c r="EX62" s="132"/>
      <c r="EY62" s="132"/>
      <c r="FA62" s="148"/>
      <c r="FB62" s="149"/>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row>
    <row r="63" spans="4:186" s="73" customFormat="1" ht="15.5">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R63" s="83"/>
      <c r="DS63" s="83"/>
      <c r="DT63" s="83"/>
      <c r="DU63" s="83"/>
      <c r="DV63" s="83"/>
      <c r="DW63" s="83"/>
      <c r="DX63" s="83"/>
      <c r="DY63" s="83"/>
      <c r="DZ63" s="83"/>
      <c r="EA63" s="83"/>
      <c r="EB63" s="83"/>
      <c r="EC63" s="83"/>
      <c r="ED63" s="83"/>
      <c r="EE63" s="83"/>
      <c r="EF63" s="83"/>
      <c r="EG63" s="83"/>
      <c r="EH63" s="83"/>
      <c r="EI63" s="83"/>
      <c r="EJ63" s="83"/>
      <c r="EK63" s="83"/>
      <c r="EL63" s="132"/>
      <c r="EM63" s="83"/>
      <c r="EN63" s="83"/>
      <c r="EO63" s="83"/>
      <c r="EP63" s="83"/>
      <c r="EQ63" s="83"/>
      <c r="ER63" s="83"/>
      <c r="ES63" s="83"/>
      <c r="ET63" s="83"/>
      <c r="EU63" s="83"/>
      <c r="EV63" s="83"/>
      <c r="EW63" s="83"/>
      <c r="EX63" s="132"/>
      <c r="EY63" s="132"/>
      <c r="FA63" s="148"/>
      <c r="FB63" s="149"/>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row>
    <row r="64" spans="4:186" ht="14">
      <c r="DR64" s="162"/>
      <c r="DS64" s="162"/>
      <c r="DT64" s="162"/>
      <c r="DU64" s="162"/>
      <c r="DV64" s="162"/>
      <c r="DW64" s="162"/>
      <c r="DX64" s="162"/>
      <c r="DY64" s="162"/>
      <c r="DZ64" s="162"/>
      <c r="EA64" s="162"/>
      <c r="EB64" s="162"/>
      <c r="EC64" s="162"/>
      <c r="ED64" s="162"/>
      <c r="EE64" s="162"/>
      <c r="EF64" s="162"/>
      <c r="EG64" s="162"/>
      <c r="EH64" s="162"/>
      <c r="EI64" s="162"/>
      <c r="EJ64" s="162"/>
      <c r="EK64" s="162"/>
      <c r="EL64" s="163"/>
      <c r="EM64" s="162"/>
      <c r="EN64" s="162"/>
      <c r="EO64" s="162"/>
      <c r="EP64" s="162"/>
      <c r="EQ64" s="162"/>
      <c r="ER64" s="162"/>
      <c r="ES64" s="162"/>
      <c r="ET64" s="162"/>
      <c r="EU64" s="162"/>
      <c r="EV64" s="162"/>
      <c r="EW64" s="162"/>
      <c r="EX64" s="163"/>
      <c r="EY64" s="163"/>
      <c r="FA64" s="164"/>
      <c r="FB64" s="165"/>
      <c r="FC64" s="166"/>
      <c r="FD64" s="166"/>
      <c r="FE64" s="166"/>
      <c r="FF64" s="166"/>
      <c r="FG64" s="166"/>
      <c r="FH64" s="166"/>
      <c r="FI64" s="166"/>
      <c r="FJ64" s="166"/>
      <c r="FK64" s="166"/>
      <c r="FL64" s="166"/>
      <c r="FM64" s="166"/>
      <c r="FN64" s="166"/>
      <c r="FO64" s="166"/>
      <c r="FP64" s="166"/>
      <c r="FQ64" s="166"/>
      <c r="FR64" s="166"/>
      <c r="FS64" s="166"/>
      <c r="FT64" s="166"/>
      <c r="FU64" s="166"/>
      <c r="FV64" s="166"/>
      <c r="FW64" s="166"/>
      <c r="FX64" s="166"/>
      <c r="FY64" s="166"/>
      <c r="FZ64" s="166"/>
      <c r="GA64" s="166"/>
      <c r="GB64" s="166"/>
      <c r="GC64" s="166"/>
      <c r="GD64" s="166"/>
    </row>
    <row r="65" spans="122:186" ht="14">
      <c r="DR65" s="162"/>
      <c r="DS65" s="162"/>
      <c r="DT65" s="162"/>
      <c r="DU65" s="162"/>
      <c r="DV65" s="162"/>
      <c r="DW65" s="162"/>
      <c r="DX65" s="162"/>
      <c r="DY65" s="162"/>
      <c r="DZ65" s="162"/>
      <c r="EA65" s="162"/>
      <c r="EB65" s="162"/>
      <c r="EC65" s="162"/>
      <c r="ED65" s="162"/>
      <c r="EE65" s="162"/>
      <c r="EF65" s="162"/>
      <c r="EG65" s="162"/>
      <c r="EH65" s="162"/>
      <c r="EI65" s="162"/>
      <c r="EJ65" s="162"/>
      <c r="EK65" s="162"/>
      <c r="EL65" s="163"/>
      <c r="EM65" s="162"/>
      <c r="EN65" s="162"/>
      <c r="EO65" s="162"/>
      <c r="EP65" s="162"/>
      <c r="EQ65" s="162"/>
      <c r="ER65" s="162"/>
      <c r="ES65" s="162"/>
      <c r="ET65" s="162"/>
      <c r="EU65" s="162"/>
      <c r="EV65" s="162"/>
      <c r="EW65" s="162"/>
      <c r="EX65" s="163"/>
      <c r="EY65" s="163"/>
      <c r="FA65" s="164"/>
      <c r="FB65" s="165"/>
      <c r="FC65" s="166"/>
      <c r="FD65" s="166"/>
      <c r="FE65" s="166"/>
      <c r="FF65" s="166"/>
      <c r="FG65" s="166"/>
      <c r="FH65" s="166"/>
      <c r="FI65" s="166"/>
      <c r="FJ65" s="166"/>
      <c r="FK65" s="166"/>
      <c r="FL65" s="166"/>
      <c r="FM65" s="166"/>
      <c r="FN65" s="166"/>
      <c r="FO65" s="166"/>
      <c r="FP65" s="166"/>
      <c r="FQ65" s="166"/>
      <c r="FR65" s="166"/>
      <c r="FS65" s="166"/>
      <c r="FT65" s="166"/>
      <c r="FU65" s="166"/>
      <c r="FV65" s="166"/>
      <c r="FW65" s="166"/>
      <c r="FX65" s="166"/>
      <c r="FY65" s="166"/>
      <c r="FZ65" s="166"/>
      <c r="GA65" s="166"/>
      <c r="GB65" s="166"/>
      <c r="GC65" s="166"/>
      <c r="GD65" s="166"/>
    </row>
    <row r="66" spans="122:186" ht="14">
      <c r="DR66" s="162"/>
      <c r="DS66" s="162"/>
      <c r="DT66" s="162"/>
      <c r="DU66" s="162"/>
      <c r="DV66" s="162"/>
      <c r="DW66" s="162"/>
      <c r="DX66" s="162"/>
      <c r="DY66" s="162"/>
      <c r="DZ66" s="162"/>
      <c r="EA66" s="162"/>
      <c r="EB66" s="162"/>
      <c r="EC66" s="162"/>
      <c r="ED66" s="162"/>
      <c r="EE66" s="162"/>
      <c r="EF66" s="162"/>
      <c r="EG66" s="162"/>
      <c r="EH66" s="162"/>
      <c r="EI66" s="162"/>
      <c r="EJ66" s="162"/>
      <c r="EK66" s="162"/>
      <c r="EL66" s="163"/>
      <c r="EM66" s="162"/>
      <c r="EN66" s="162"/>
      <c r="EO66" s="162"/>
      <c r="EP66" s="162"/>
      <c r="EQ66" s="162"/>
      <c r="ER66" s="162"/>
      <c r="ES66" s="162"/>
      <c r="ET66" s="162"/>
      <c r="EU66" s="162"/>
      <c r="EV66" s="162"/>
      <c r="EW66" s="162"/>
      <c r="EX66" s="163"/>
      <c r="EY66" s="163"/>
      <c r="FA66" s="164"/>
      <c r="FB66" s="165"/>
      <c r="FC66" s="166"/>
      <c r="FD66" s="166"/>
      <c r="FE66" s="166"/>
      <c r="FF66" s="166"/>
      <c r="FG66" s="166"/>
      <c r="FH66" s="166"/>
      <c r="FI66" s="166"/>
      <c r="FJ66" s="166"/>
      <c r="FK66" s="166"/>
      <c r="FL66" s="166"/>
      <c r="FM66" s="166"/>
      <c r="FN66" s="166"/>
      <c r="FO66" s="166"/>
      <c r="FP66" s="166"/>
      <c r="FQ66" s="166"/>
      <c r="FR66" s="166"/>
      <c r="FS66" s="166"/>
      <c r="FT66" s="166"/>
      <c r="FU66" s="166"/>
      <c r="FV66" s="166"/>
      <c r="FW66" s="166"/>
      <c r="FX66" s="166"/>
      <c r="FY66" s="166"/>
      <c r="FZ66" s="166"/>
      <c r="GA66" s="166"/>
      <c r="GB66" s="166"/>
      <c r="GC66" s="166"/>
      <c r="GD66" s="166"/>
    </row>
    <row r="67" spans="122:186" ht="14">
      <c r="DR67" s="162"/>
      <c r="DS67" s="162"/>
      <c r="DT67" s="162"/>
      <c r="DU67" s="162"/>
      <c r="DV67" s="162"/>
      <c r="DW67" s="162"/>
      <c r="DX67" s="162"/>
      <c r="DY67" s="162"/>
      <c r="DZ67" s="162"/>
      <c r="EA67" s="162"/>
      <c r="EB67" s="162"/>
      <c r="EC67" s="162"/>
      <c r="ED67" s="162"/>
      <c r="EE67" s="162"/>
      <c r="EF67" s="162"/>
      <c r="EG67" s="162"/>
      <c r="EH67" s="162"/>
      <c r="EI67" s="162"/>
      <c r="EJ67" s="162"/>
      <c r="EK67" s="162"/>
      <c r="EL67" s="163"/>
      <c r="EM67" s="162"/>
      <c r="EN67" s="162"/>
      <c r="EO67" s="162"/>
      <c r="EP67" s="162"/>
      <c r="EQ67" s="162"/>
      <c r="ER67" s="162"/>
      <c r="ES67" s="162"/>
      <c r="ET67" s="162"/>
      <c r="EU67" s="162"/>
      <c r="EV67" s="162"/>
      <c r="EW67" s="162"/>
      <c r="EX67" s="163"/>
      <c r="EY67" s="163"/>
      <c r="FA67" s="164"/>
      <c r="FB67" s="165"/>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c r="FY67" s="166"/>
      <c r="FZ67" s="166"/>
      <c r="GA67" s="166"/>
      <c r="GB67" s="166"/>
      <c r="GC67" s="166"/>
      <c r="GD67" s="166"/>
    </row>
    <row r="68" spans="122:186" ht="14">
      <c r="DR68" s="162"/>
      <c r="DS68" s="162"/>
      <c r="DT68" s="162"/>
      <c r="DU68" s="162"/>
      <c r="DV68" s="162"/>
      <c r="DW68" s="162"/>
      <c r="DX68" s="162"/>
      <c r="DY68" s="162"/>
      <c r="DZ68" s="162"/>
      <c r="EA68" s="162"/>
      <c r="EB68" s="162"/>
      <c r="EC68" s="162"/>
      <c r="ED68" s="162"/>
      <c r="EE68" s="162"/>
      <c r="EF68" s="162"/>
      <c r="EG68" s="162"/>
      <c r="EH68" s="162"/>
      <c r="EI68" s="162"/>
      <c r="EJ68" s="162"/>
      <c r="EK68" s="162"/>
      <c r="EL68" s="163"/>
      <c r="EM68" s="162"/>
      <c r="EN68" s="162"/>
      <c r="EO68" s="162"/>
      <c r="EP68" s="162"/>
      <c r="EQ68" s="162"/>
      <c r="ER68" s="162"/>
      <c r="ES68" s="162"/>
      <c r="ET68" s="162"/>
      <c r="EU68" s="162"/>
      <c r="EV68" s="162"/>
      <c r="EW68" s="162"/>
      <c r="EX68" s="163"/>
      <c r="EY68" s="163"/>
      <c r="FA68" s="164"/>
      <c r="FB68" s="165"/>
      <c r="FC68" s="166"/>
      <c r="FD68" s="166"/>
      <c r="FE68" s="166"/>
      <c r="FF68" s="166"/>
      <c r="FG68" s="166"/>
      <c r="FH68" s="166"/>
      <c r="FI68" s="166"/>
      <c r="FJ68" s="166"/>
      <c r="FK68" s="166"/>
      <c r="FL68" s="166"/>
      <c r="FM68" s="166"/>
      <c r="FN68" s="166"/>
      <c r="FO68" s="166"/>
      <c r="FP68" s="166"/>
      <c r="FQ68" s="166"/>
      <c r="FR68" s="166"/>
      <c r="FS68" s="166"/>
      <c r="FT68" s="166"/>
      <c r="FU68" s="166"/>
      <c r="FV68" s="166"/>
      <c r="FW68" s="166"/>
      <c r="FX68" s="166"/>
      <c r="FY68" s="166"/>
      <c r="FZ68" s="166"/>
      <c r="GA68" s="166"/>
      <c r="GB68" s="166"/>
      <c r="GC68" s="166"/>
      <c r="GD68" s="166"/>
    </row>
    <row r="69" spans="122:186" ht="14">
      <c r="DR69" s="162"/>
      <c r="DS69" s="162"/>
      <c r="DT69" s="162"/>
      <c r="DU69" s="162"/>
      <c r="DV69" s="162"/>
      <c r="DW69" s="162"/>
      <c r="DX69" s="162"/>
      <c r="DY69" s="162"/>
      <c r="DZ69" s="162"/>
      <c r="EA69" s="162"/>
      <c r="EB69" s="162"/>
      <c r="EC69" s="162"/>
      <c r="ED69" s="162"/>
      <c r="EE69" s="162"/>
      <c r="EF69" s="162"/>
      <c r="EG69" s="162"/>
      <c r="EH69" s="162"/>
      <c r="EI69" s="162"/>
      <c r="EJ69" s="162"/>
      <c r="EK69" s="162"/>
      <c r="EL69" s="163"/>
      <c r="EM69" s="162"/>
      <c r="EN69" s="162"/>
      <c r="EO69" s="162"/>
      <c r="EP69" s="162"/>
      <c r="EQ69" s="162"/>
      <c r="ER69" s="162"/>
      <c r="ES69" s="162"/>
      <c r="ET69" s="162"/>
      <c r="EU69" s="162"/>
      <c r="EV69" s="162"/>
      <c r="EW69" s="162"/>
      <c r="EX69" s="163"/>
      <c r="EY69" s="163"/>
      <c r="FA69" s="164"/>
      <c r="FB69" s="165"/>
      <c r="FC69" s="166"/>
      <c r="FD69" s="166"/>
      <c r="FE69" s="166"/>
      <c r="FF69" s="166"/>
      <c r="FG69" s="166"/>
      <c r="FH69" s="166"/>
      <c r="FI69" s="166"/>
      <c r="FJ69" s="166"/>
      <c r="FK69" s="166"/>
      <c r="FL69" s="166"/>
      <c r="FM69" s="166"/>
      <c r="FN69" s="166"/>
      <c r="FO69" s="166"/>
      <c r="FP69" s="166"/>
      <c r="FQ69" s="166"/>
      <c r="FR69" s="166"/>
      <c r="FS69" s="166"/>
      <c r="FT69" s="166"/>
      <c r="FU69" s="166"/>
      <c r="FV69" s="166"/>
      <c r="FW69" s="166"/>
      <c r="FX69" s="166"/>
      <c r="FY69" s="166"/>
      <c r="FZ69" s="166"/>
      <c r="GA69" s="166"/>
      <c r="GB69" s="166"/>
      <c r="GC69" s="166"/>
      <c r="GD69" s="166"/>
    </row>
    <row r="70" spans="122:186" ht="14">
      <c r="DR70" s="162"/>
      <c r="DS70" s="162"/>
      <c r="DT70" s="162"/>
      <c r="DU70" s="162"/>
      <c r="DV70" s="162"/>
      <c r="DW70" s="162"/>
      <c r="DX70" s="162"/>
      <c r="DY70" s="162"/>
      <c r="DZ70" s="162"/>
      <c r="EA70" s="162"/>
      <c r="EB70" s="162"/>
      <c r="EC70" s="162"/>
      <c r="ED70" s="162"/>
      <c r="EE70" s="162"/>
      <c r="EF70" s="162"/>
      <c r="EG70" s="162"/>
      <c r="EH70" s="162"/>
      <c r="EI70" s="162"/>
      <c r="EJ70" s="162"/>
      <c r="EK70" s="162"/>
      <c r="EL70" s="163"/>
      <c r="EM70" s="162"/>
      <c r="EN70" s="162"/>
      <c r="EO70" s="162"/>
      <c r="EP70" s="162"/>
      <c r="EQ70" s="162"/>
      <c r="ER70" s="162"/>
      <c r="ES70" s="162"/>
      <c r="ET70" s="162"/>
      <c r="EU70" s="162"/>
      <c r="EV70" s="162"/>
      <c r="EW70" s="162"/>
      <c r="EX70" s="163"/>
      <c r="EY70" s="163"/>
      <c r="FA70" s="164"/>
      <c r="FB70" s="165"/>
      <c r="FC70" s="166"/>
      <c r="FD70" s="166"/>
      <c r="FE70" s="166"/>
      <c r="FF70" s="166"/>
      <c r="FG70" s="166"/>
      <c r="FH70" s="166"/>
      <c r="FI70" s="166"/>
      <c r="FJ70" s="166"/>
      <c r="FK70" s="166"/>
      <c r="FL70" s="166"/>
      <c r="FM70" s="166"/>
      <c r="FN70" s="166"/>
      <c r="FO70" s="166"/>
      <c r="FP70" s="166"/>
      <c r="FQ70" s="166"/>
      <c r="FR70" s="166"/>
      <c r="FS70" s="166"/>
      <c r="FT70" s="166"/>
      <c r="FU70" s="166"/>
      <c r="FV70" s="166"/>
      <c r="FW70" s="166"/>
      <c r="FX70" s="166"/>
      <c r="FY70" s="166"/>
      <c r="FZ70" s="166"/>
      <c r="GA70" s="166"/>
      <c r="GB70" s="166"/>
      <c r="GC70" s="166"/>
      <c r="GD70" s="166"/>
    </row>
    <row r="71" spans="122:186" ht="14">
      <c r="DR71" s="162"/>
      <c r="DS71" s="162"/>
      <c r="DT71" s="162"/>
      <c r="DU71" s="162"/>
      <c r="DV71" s="162"/>
      <c r="DW71" s="162"/>
      <c r="DX71" s="162"/>
      <c r="DY71" s="167"/>
      <c r="DZ71" s="168"/>
      <c r="EA71" s="162"/>
      <c r="EB71" s="162"/>
      <c r="EC71" s="162"/>
      <c r="ED71" s="162"/>
      <c r="EE71" s="162"/>
      <c r="EF71" s="162"/>
      <c r="EG71" s="162"/>
      <c r="EH71" s="162"/>
      <c r="EI71" s="162"/>
      <c r="EJ71" s="162"/>
      <c r="EK71" s="162"/>
      <c r="EL71" s="163"/>
      <c r="EM71" s="162"/>
      <c r="EN71" s="162"/>
      <c r="EO71" s="162"/>
      <c r="EP71" s="162"/>
      <c r="EQ71" s="162"/>
      <c r="ER71" s="162"/>
      <c r="ES71" s="162"/>
      <c r="ET71" s="162"/>
      <c r="EU71" s="162"/>
      <c r="EV71" s="162"/>
      <c r="EW71" s="162"/>
      <c r="EX71" s="163"/>
      <c r="EY71" s="163"/>
      <c r="FA71" s="164"/>
      <c r="FB71" s="165"/>
      <c r="FC71" s="166"/>
      <c r="FD71" s="166"/>
      <c r="FE71" s="166"/>
      <c r="FF71" s="166"/>
      <c r="FG71" s="166"/>
      <c r="FH71" s="166"/>
      <c r="FI71" s="166"/>
      <c r="FJ71" s="166"/>
      <c r="FK71" s="166"/>
      <c r="FL71" s="166"/>
      <c r="FM71" s="166"/>
      <c r="FN71" s="166"/>
      <c r="FO71" s="166"/>
      <c r="FP71" s="166"/>
      <c r="FQ71" s="166"/>
      <c r="FR71" s="166"/>
      <c r="FS71" s="166"/>
      <c r="FT71" s="166"/>
      <c r="FU71" s="166"/>
      <c r="FV71" s="166"/>
      <c r="FW71" s="166"/>
      <c r="FX71" s="166"/>
      <c r="FY71" s="166"/>
      <c r="FZ71" s="166"/>
      <c r="GA71" s="166"/>
      <c r="GB71" s="166"/>
      <c r="GC71" s="166"/>
      <c r="GD71" s="166"/>
    </row>
    <row r="72" spans="122:186" ht="14">
      <c r="DR72" s="162"/>
      <c r="DS72" s="162"/>
      <c r="DT72" s="162"/>
      <c r="DU72" s="162"/>
      <c r="DV72" s="162"/>
      <c r="DW72" s="162"/>
      <c r="DX72" s="162"/>
      <c r="DY72" s="167"/>
      <c r="DZ72" s="168"/>
      <c r="EA72" s="162"/>
      <c r="EB72" s="162"/>
      <c r="EC72" s="162"/>
      <c r="ED72" s="162"/>
      <c r="EE72" s="162"/>
      <c r="EF72" s="162"/>
      <c r="EG72" s="162"/>
      <c r="EH72" s="162"/>
      <c r="EI72" s="162"/>
      <c r="EJ72" s="162"/>
      <c r="EK72" s="162"/>
      <c r="EL72" s="163"/>
      <c r="EM72" s="162"/>
      <c r="EN72" s="162"/>
      <c r="EO72" s="162"/>
      <c r="EP72" s="162"/>
      <c r="EQ72" s="162"/>
      <c r="ER72" s="162"/>
      <c r="ES72" s="162"/>
      <c r="ET72" s="162"/>
      <c r="EU72" s="162"/>
      <c r="EV72" s="162"/>
      <c r="EW72" s="162"/>
      <c r="EX72" s="163"/>
      <c r="EY72" s="163"/>
      <c r="FA72" s="164"/>
      <c r="FB72" s="165"/>
      <c r="FC72" s="166"/>
      <c r="FD72" s="166"/>
      <c r="FE72" s="166"/>
      <c r="FF72" s="166"/>
      <c r="FG72" s="166"/>
      <c r="FH72" s="166"/>
      <c r="FI72" s="166"/>
      <c r="FJ72" s="166"/>
      <c r="FK72" s="166"/>
      <c r="FL72" s="166"/>
      <c r="FM72" s="166"/>
      <c r="FN72" s="166"/>
      <c r="FO72" s="166"/>
      <c r="FP72" s="166"/>
      <c r="FQ72" s="166"/>
      <c r="FR72" s="166"/>
      <c r="FS72" s="166"/>
      <c r="FT72" s="166"/>
      <c r="FU72" s="166"/>
      <c r="FV72" s="166"/>
      <c r="FW72" s="166"/>
      <c r="FX72" s="166"/>
      <c r="FY72" s="166"/>
      <c r="FZ72" s="166"/>
      <c r="GA72" s="166"/>
      <c r="GB72" s="166"/>
      <c r="GC72" s="166"/>
      <c r="GD72" s="166"/>
    </row>
    <row r="73" spans="122:186" ht="14">
      <c r="DR73" s="162"/>
      <c r="DS73" s="162"/>
      <c r="DT73" s="162"/>
      <c r="DU73" s="162"/>
      <c r="DV73" s="162"/>
      <c r="DW73" s="162"/>
      <c r="DX73" s="162"/>
      <c r="DY73" s="167"/>
      <c r="DZ73" s="168"/>
      <c r="EA73" s="169"/>
      <c r="EB73" s="170"/>
      <c r="EC73" s="170"/>
      <c r="ED73" s="170"/>
      <c r="EE73" s="169"/>
      <c r="EF73" s="169"/>
      <c r="EG73" s="169"/>
      <c r="EH73" s="169"/>
      <c r="EI73" s="169"/>
      <c r="EJ73" s="169"/>
      <c r="EK73" s="169"/>
      <c r="EL73" s="169"/>
      <c r="EM73" s="169"/>
      <c r="EN73" s="169"/>
      <c r="EO73" s="170"/>
      <c r="EP73" s="171"/>
      <c r="EQ73" s="169"/>
      <c r="ER73" s="169"/>
      <c r="ES73" s="169"/>
      <c r="ET73" s="170"/>
      <c r="EU73" s="171"/>
      <c r="EV73" s="169"/>
      <c r="EW73" s="170"/>
      <c r="EX73" s="169"/>
      <c r="EY73" s="169"/>
      <c r="FA73" s="164"/>
      <c r="FB73" s="165"/>
      <c r="FC73" s="166"/>
      <c r="FD73" s="166"/>
      <c r="FE73" s="166"/>
      <c r="FF73" s="166"/>
      <c r="FG73" s="166"/>
      <c r="FH73" s="166"/>
      <c r="FI73" s="166"/>
      <c r="FJ73" s="166"/>
      <c r="FK73" s="166"/>
      <c r="FL73" s="166"/>
      <c r="FM73" s="166"/>
      <c r="FN73" s="166"/>
      <c r="FO73" s="166"/>
      <c r="FP73" s="166"/>
      <c r="FQ73" s="166"/>
      <c r="FR73" s="166"/>
      <c r="FS73" s="166"/>
      <c r="FT73" s="166"/>
      <c r="FU73" s="166"/>
      <c r="FV73" s="166"/>
      <c r="FW73" s="166"/>
      <c r="FX73" s="166"/>
      <c r="FY73" s="166"/>
      <c r="FZ73" s="166"/>
      <c r="GA73" s="166"/>
      <c r="GB73" s="166"/>
      <c r="GC73" s="166"/>
      <c r="GD73" s="166"/>
    </row>
    <row r="74" spans="122:186" ht="14">
      <c r="DR74" s="162"/>
      <c r="DS74" s="162"/>
      <c r="DT74" s="162"/>
      <c r="DU74" s="162"/>
      <c r="DV74" s="162"/>
      <c r="DW74" s="162"/>
      <c r="DX74" s="162"/>
      <c r="DY74" s="167"/>
      <c r="DZ74" s="168"/>
      <c r="EA74" s="169"/>
      <c r="EB74" s="170"/>
      <c r="EC74" s="170"/>
      <c r="ED74" s="170"/>
      <c r="EE74" s="169"/>
      <c r="EF74" s="169"/>
      <c r="EG74" s="169"/>
      <c r="EH74" s="169"/>
      <c r="EI74" s="169"/>
      <c r="EJ74" s="169"/>
      <c r="EK74" s="169"/>
      <c r="EL74" s="169"/>
      <c r="EM74" s="169"/>
      <c r="EN74" s="169"/>
      <c r="EO74" s="170"/>
      <c r="EP74" s="171"/>
      <c r="EQ74" s="169"/>
      <c r="ER74" s="169"/>
      <c r="ES74" s="169"/>
      <c r="ET74" s="170"/>
      <c r="EU74" s="171"/>
      <c r="EV74" s="169"/>
      <c r="EW74" s="170"/>
      <c r="EX74" s="169"/>
      <c r="EY74" s="169"/>
    </row>
    <row r="75" spans="122:186" ht="14">
      <c r="DR75" s="162"/>
      <c r="DS75" s="162"/>
      <c r="DT75" s="162"/>
      <c r="DU75" s="162"/>
      <c r="DV75" s="162"/>
      <c r="DW75" s="162"/>
      <c r="DX75" s="162"/>
      <c r="DY75" s="167"/>
      <c r="DZ75" s="168"/>
      <c r="EA75" s="169"/>
      <c r="EB75" s="170"/>
      <c r="EC75" s="170"/>
      <c r="ED75" s="170"/>
      <c r="EE75" s="169"/>
      <c r="EF75" s="169"/>
      <c r="EG75" s="169"/>
      <c r="EH75" s="169"/>
      <c r="EI75" s="169"/>
      <c r="EJ75" s="169"/>
      <c r="EK75" s="169"/>
      <c r="EL75" s="169"/>
      <c r="EM75" s="169"/>
      <c r="EN75" s="169"/>
      <c r="EO75" s="170"/>
      <c r="EP75" s="171"/>
      <c r="EQ75" s="169"/>
      <c r="ER75" s="169"/>
      <c r="ES75" s="169"/>
      <c r="ET75" s="170"/>
      <c r="EU75" s="171"/>
      <c r="EV75" s="169"/>
      <c r="EW75" s="170"/>
      <c r="EX75" s="169"/>
      <c r="EY75" s="169"/>
    </row>
    <row r="76" spans="122:186" ht="14">
      <c r="DR76" s="162"/>
      <c r="DS76" s="162"/>
      <c r="DT76" s="162"/>
      <c r="DU76" s="162"/>
      <c r="DV76" s="162"/>
      <c r="DW76" s="162"/>
      <c r="DX76" s="162"/>
      <c r="DY76" s="167"/>
      <c r="DZ76" s="168"/>
      <c r="EA76" s="169"/>
      <c r="EB76" s="170"/>
      <c r="EC76" s="170"/>
      <c r="ED76" s="170"/>
      <c r="EE76" s="169"/>
      <c r="EF76" s="169"/>
      <c r="EG76" s="169"/>
      <c r="EH76" s="169"/>
      <c r="EI76" s="169"/>
      <c r="EJ76" s="169"/>
      <c r="EK76" s="169"/>
      <c r="EL76" s="169"/>
      <c r="EM76" s="169"/>
      <c r="EN76" s="169"/>
      <c r="EO76" s="170"/>
      <c r="EP76" s="171"/>
      <c r="EQ76" s="169"/>
      <c r="ER76" s="169"/>
      <c r="ES76" s="169"/>
      <c r="ET76" s="170"/>
      <c r="EU76" s="171"/>
      <c r="EV76" s="169"/>
      <c r="EW76" s="170"/>
      <c r="EX76" s="169"/>
      <c r="EY76" s="169"/>
    </row>
    <row r="77" spans="122:186" ht="14">
      <c r="DR77" s="162"/>
      <c r="DS77" s="162"/>
      <c r="DT77" s="162"/>
      <c r="DU77" s="162"/>
      <c r="DV77" s="162"/>
      <c r="DW77" s="162"/>
      <c r="DX77" s="162"/>
      <c r="DY77" s="167"/>
      <c r="DZ77" s="168"/>
      <c r="EA77" s="169"/>
      <c r="EB77" s="170"/>
      <c r="EC77" s="170"/>
      <c r="ED77" s="170"/>
      <c r="EE77" s="169"/>
      <c r="EF77" s="169"/>
      <c r="EG77" s="169"/>
      <c r="EH77" s="169"/>
      <c r="EI77" s="169"/>
      <c r="EJ77" s="169"/>
      <c r="EK77" s="169"/>
      <c r="EL77" s="169"/>
      <c r="EM77" s="169"/>
      <c r="EN77" s="169"/>
      <c r="EO77" s="170"/>
      <c r="EP77" s="171"/>
      <c r="EQ77" s="169"/>
      <c r="ER77" s="169"/>
      <c r="ES77" s="169"/>
      <c r="ET77" s="170"/>
      <c r="EU77" s="171"/>
      <c r="EV77" s="169"/>
      <c r="EW77" s="170"/>
      <c r="EX77" s="169"/>
      <c r="EY77" s="169"/>
    </row>
    <row r="78" spans="122:186" ht="14">
      <c r="DR78" s="162"/>
      <c r="DS78" s="162"/>
      <c r="DT78" s="162"/>
      <c r="DU78" s="162"/>
      <c r="DV78" s="162"/>
      <c r="DW78" s="162"/>
      <c r="DX78" s="162"/>
      <c r="DY78" s="167"/>
      <c r="DZ78" s="168"/>
      <c r="EA78" s="169"/>
      <c r="EB78" s="170"/>
      <c r="EC78" s="170"/>
      <c r="ED78" s="170"/>
      <c r="EE78" s="169"/>
      <c r="EF78" s="169"/>
      <c r="EG78" s="169"/>
      <c r="EH78" s="169"/>
      <c r="EI78" s="169"/>
      <c r="EJ78" s="169"/>
      <c r="EK78" s="169"/>
      <c r="EL78" s="169"/>
      <c r="EM78" s="169"/>
      <c r="EN78" s="169"/>
      <c r="EO78" s="170"/>
      <c r="EP78" s="171"/>
      <c r="EQ78" s="169"/>
      <c r="ER78" s="169"/>
      <c r="ES78" s="169"/>
      <c r="ET78" s="170"/>
      <c r="EU78" s="171"/>
      <c r="EV78" s="169"/>
      <c r="EW78" s="170"/>
      <c r="EX78" s="169"/>
      <c r="EY78" s="169"/>
    </row>
    <row r="79" spans="122:186" ht="14">
      <c r="DR79" s="162"/>
      <c r="DS79" s="162"/>
      <c r="DT79" s="162"/>
      <c r="DU79" s="162"/>
      <c r="DV79" s="162"/>
      <c r="DW79" s="162"/>
      <c r="DX79" s="162"/>
      <c r="DY79" s="162"/>
      <c r="DZ79" s="162"/>
      <c r="EA79" s="162"/>
      <c r="EB79" s="162"/>
      <c r="EC79" s="162"/>
      <c r="ED79" s="162"/>
      <c r="EE79" s="162"/>
      <c r="EF79" s="162"/>
      <c r="EG79" s="162"/>
      <c r="EH79" s="162"/>
      <c r="EI79" s="162"/>
      <c r="EJ79" s="162"/>
      <c r="EK79" s="162"/>
      <c r="EL79" s="163"/>
      <c r="EM79" s="162"/>
      <c r="EN79" s="162"/>
      <c r="EO79" s="162"/>
      <c r="EP79" s="162"/>
      <c r="EQ79" s="162"/>
      <c r="ER79" s="162"/>
      <c r="ES79" s="162"/>
      <c r="ET79" s="162"/>
      <c r="EU79" s="162"/>
      <c r="EV79" s="162"/>
      <c r="EW79" s="162"/>
      <c r="EX79" s="163"/>
      <c r="EY79" s="163"/>
    </row>
    <row r="80" spans="122:186" ht="14">
      <c r="DR80" s="162"/>
      <c r="DS80" s="162"/>
      <c r="DT80" s="162"/>
      <c r="DU80" s="162"/>
      <c r="DV80" s="162"/>
      <c r="DW80" s="162"/>
      <c r="DX80" s="162"/>
      <c r="DY80" s="162"/>
      <c r="DZ80" s="162"/>
      <c r="EA80" s="162"/>
      <c r="EB80" s="162"/>
      <c r="EC80" s="162"/>
      <c r="ED80" s="162"/>
      <c r="EE80" s="162"/>
      <c r="EF80" s="162"/>
      <c r="EG80" s="162"/>
      <c r="EH80" s="162"/>
      <c r="EI80" s="162"/>
      <c r="EJ80" s="162"/>
      <c r="EK80" s="162"/>
      <c r="EL80" s="163"/>
      <c r="EM80" s="162"/>
      <c r="EN80" s="162"/>
      <c r="EO80" s="162"/>
      <c r="EP80" s="162"/>
      <c r="EQ80" s="162"/>
      <c r="ER80" s="162"/>
      <c r="ES80" s="162"/>
      <c r="ET80" s="162"/>
      <c r="EU80" s="162"/>
      <c r="EV80" s="162"/>
      <c r="EW80" s="162"/>
      <c r="EX80" s="163"/>
      <c r="EY80" s="163"/>
    </row>
    <row r="81" spans="122:155" ht="14">
      <c r="DR81" s="162"/>
      <c r="DS81" s="162"/>
      <c r="DT81" s="162"/>
      <c r="DU81" s="162"/>
      <c r="DV81" s="162"/>
      <c r="DW81" s="162"/>
      <c r="DX81" s="162"/>
      <c r="DY81" s="162"/>
      <c r="DZ81" s="162"/>
      <c r="EA81" s="162"/>
      <c r="EB81" s="162"/>
      <c r="EC81" s="162"/>
      <c r="ED81" s="162"/>
      <c r="EE81" s="162"/>
      <c r="EF81" s="162"/>
      <c r="EG81" s="162"/>
      <c r="EH81" s="162"/>
      <c r="EI81" s="162"/>
      <c r="EJ81" s="162"/>
      <c r="EK81" s="162"/>
      <c r="EL81" s="163"/>
      <c r="EM81" s="162"/>
      <c r="EN81" s="162"/>
      <c r="EO81" s="162"/>
      <c r="EP81" s="162"/>
      <c r="EQ81" s="162"/>
      <c r="ER81" s="162"/>
      <c r="ES81" s="162"/>
      <c r="ET81" s="162"/>
      <c r="EU81" s="162"/>
      <c r="EV81" s="162"/>
      <c r="EW81" s="162"/>
      <c r="EX81" s="163"/>
      <c r="EY81" s="163"/>
    </row>
    <row r="82" spans="122:155" ht="14">
      <c r="DR82" s="162"/>
      <c r="DS82" s="162"/>
      <c r="DT82" s="162"/>
      <c r="DU82" s="162"/>
      <c r="DV82" s="162"/>
      <c r="DW82" s="162"/>
      <c r="DX82" s="162"/>
      <c r="DY82" s="162"/>
      <c r="DZ82" s="162"/>
      <c r="EA82" s="162"/>
      <c r="EB82" s="162"/>
      <c r="EC82" s="162"/>
      <c r="ED82" s="162"/>
      <c r="EE82" s="162"/>
      <c r="EF82" s="162"/>
      <c r="EG82" s="162"/>
      <c r="EH82" s="162"/>
      <c r="EI82" s="162"/>
      <c r="EJ82" s="162"/>
      <c r="EK82" s="162"/>
      <c r="EL82" s="163"/>
      <c r="EM82" s="162"/>
      <c r="EN82" s="162"/>
      <c r="EO82" s="162"/>
      <c r="EP82" s="162"/>
      <c r="EQ82" s="162"/>
      <c r="ER82" s="162"/>
      <c r="ES82" s="162"/>
      <c r="ET82" s="162"/>
      <c r="EU82" s="162"/>
      <c r="EV82" s="162"/>
      <c r="EW82" s="162"/>
      <c r="EX82" s="163"/>
      <c r="EY82" s="163"/>
    </row>
    <row r="83" spans="122:155" ht="14">
      <c r="DR83" s="162"/>
      <c r="DS83" s="162"/>
      <c r="DT83" s="162"/>
      <c r="DU83" s="162"/>
      <c r="DV83" s="162"/>
      <c r="DW83" s="162"/>
      <c r="DX83" s="162"/>
      <c r="DY83" s="162"/>
      <c r="DZ83" s="162"/>
      <c r="EA83" s="162"/>
      <c r="EB83" s="162"/>
      <c r="EC83" s="162"/>
      <c r="ED83" s="162"/>
      <c r="EE83" s="162"/>
      <c r="EF83" s="162"/>
      <c r="EG83" s="162"/>
      <c r="EH83" s="162"/>
      <c r="EI83" s="162"/>
      <c r="EJ83" s="162"/>
      <c r="EK83" s="162"/>
      <c r="EL83" s="163"/>
      <c r="EM83" s="162"/>
      <c r="EN83" s="162"/>
      <c r="EO83" s="162"/>
      <c r="EP83" s="162"/>
      <c r="EQ83" s="162"/>
      <c r="ER83" s="162"/>
      <c r="ES83" s="162"/>
      <c r="ET83" s="162"/>
      <c r="EU83" s="162"/>
      <c r="EV83" s="162"/>
      <c r="EW83" s="162"/>
      <c r="EX83" s="163"/>
      <c r="EY83" s="163"/>
    </row>
    <row r="84" spans="122:155" ht="14">
      <c r="DR84" s="162"/>
      <c r="DS84" s="162"/>
      <c r="DT84" s="162"/>
      <c r="DU84" s="162"/>
      <c r="DV84" s="162"/>
      <c r="DW84" s="162"/>
      <c r="DX84" s="162"/>
      <c r="DY84" s="162"/>
      <c r="DZ84" s="162"/>
      <c r="EA84" s="162"/>
      <c r="EB84" s="162"/>
      <c r="EC84" s="162"/>
      <c r="ED84" s="162"/>
      <c r="EE84" s="162"/>
      <c r="EF84" s="162"/>
      <c r="EG84" s="162"/>
      <c r="EH84" s="162"/>
      <c r="EI84" s="162"/>
      <c r="EJ84" s="162"/>
      <c r="EK84" s="162"/>
      <c r="EL84" s="163"/>
      <c r="EM84" s="162"/>
      <c r="EN84" s="162"/>
      <c r="EO84" s="162"/>
      <c r="EP84" s="162"/>
      <c r="EQ84" s="162"/>
      <c r="ER84" s="162"/>
      <c r="ES84" s="162"/>
      <c r="ET84" s="162"/>
      <c r="EU84" s="162"/>
      <c r="EV84" s="162"/>
      <c r="EW84" s="162"/>
      <c r="EX84" s="163"/>
      <c r="EY84" s="163"/>
    </row>
    <row r="85" spans="122:155" ht="14">
      <c r="DR85" s="162"/>
      <c r="DS85" s="162"/>
      <c r="DT85" s="162"/>
      <c r="DU85" s="162"/>
      <c r="DV85" s="162"/>
      <c r="DW85" s="162"/>
      <c r="DX85" s="162"/>
      <c r="DY85" s="162"/>
      <c r="DZ85" s="162"/>
      <c r="EA85" s="162"/>
      <c r="EB85" s="162"/>
      <c r="EC85" s="162"/>
      <c r="ED85" s="162"/>
      <c r="EE85" s="162"/>
      <c r="EF85" s="162"/>
      <c r="EG85" s="162"/>
      <c r="EH85" s="162"/>
      <c r="EI85" s="162"/>
      <c r="EJ85" s="162"/>
      <c r="EK85" s="162"/>
      <c r="EL85" s="163"/>
      <c r="EM85" s="162"/>
      <c r="EN85" s="162"/>
      <c r="EO85" s="162"/>
      <c r="EP85" s="162"/>
      <c r="EQ85" s="162"/>
      <c r="ER85" s="162"/>
      <c r="ES85" s="162"/>
      <c r="ET85" s="162"/>
      <c r="EU85" s="162"/>
      <c r="EV85" s="162"/>
      <c r="EW85" s="162"/>
      <c r="EX85" s="163"/>
      <c r="EY85" s="163"/>
    </row>
    <row r="86" spans="122:155" ht="14">
      <c r="DR86" s="162"/>
      <c r="DS86" s="162"/>
      <c r="DT86" s="162"/>
      <c r="DU86" s="162"/>
      <c r="DV86" s="162"/>
      <c r="DW86" s="162"/>
      <c r="DX86" s="162"/>
      <c r="DY86" s="162"/>
      <c r="DZ86" s="162"/>
      <c r="EA86" s="162"/>
      <c r="EB86" s="162"/>
      <c r="EC86" s="162"/>
      <c r="ED86" s="162"/>
      <c r="EE86" s="162"/>
      <c r="EF86" s="162"/>
      <c r="EG86" s="162"/>
      <c r="EH86" s="162"/>
      <c r="EI86" s="162"/>
      <c r="EJ86" s="162"/>
      <c r="EK86" s="162"/>
      <c r="EL86" s="163"/>
      <c r="EM86" s="162"/>
      <c r="EN86" s="162"/>
      <c r="EO86" s="162"/>
      <c r="EP86" s="162"/>
      <c r="EQ86" s="162"/>
      <c r="ER86" s="162"/>
      <c r="ES86" s="162"/>
      <c r="ET86" s="162"/>
      <c r="EU86" s="162"/>
      <c r="EV86" s="162"/>
      <c r="EW86" s="162"/>
      <c r="EX86" s="163"/>
      <c r="EY86" s="163"/>
    </row>
    <row r="87" spans="122:155" ht="14">
      <c r="DR87" s="162"/>
      <c r="DS87" s="162"/>
      <c r="DT87" s="162"/>
      <c r="DU87" s="162"/>
      <c r="DV87" s="162"/>
      <c r="DW87" s="162"/>
      <c r="DX87" s="162"/>
      <c r="DY87" s="162"/>
      <c r="DZ87" s="162"/>
      <c r="EA87" s="162"/>
      <c r="EB87" s="162"/>
      <c r="EC87" s="162"/>
      <c r="ED87" s="162"/>
      <c r="EE87" s="162"/>
      <c r="EF87" s="162"/>
      <c r="EG87" s="162"/>
      <c r="EH87" s="162"/>
      <c r="EI87" s="162"/>
      <c r="EJ87" s="162"/>
      <c r="EK87" s="162"/>
      <c r="EL87" s="163"/>
      <c r="EM87" s="162"/>
      <c r="EN87" s="162"/>
      <c r="EO87" s="162"/>
      <c r="EP87" s="162"/>
      <c r="EQ87" s="162"/>
      <c r="ER87" s="162"/>
      <c r="ES87" s="162"/>
      <c r="ET87" s="162"/>
      <c r="EU87" s="162"/>
      <c r="EV87" s="162"/>
      <c r="EW87" s="162"/>
      <c r="EX87" s="163"/>
      <c r="EY87" s="163"/>
    </row>
    <row r="88" spans="122:155" ht="14">
      <c r="DR88" s="162"/>
      <c r="DS88" s="162"/>
      <c r="DT88" s="162"/>
      <c r="DU88" s="162"/>
      <c r="DV88" s="162"/>
      <c r="DW88" s="162"/>
      <c r="DX88" s="162"/>
      <c r="DY88" s="162"/>
      <c r="DZ88" s="162"/>
      <c r="EA88" s="162"/>
      <c r="EB88" s="162"/>
      <c r="EC88" s="162"/>
      <c r="ED88" s="162"/>
      <c r="EE88" s="162"/>
      <c r="EF88" s="162"/>
      <c r="EG88" s="162"/>
      <c r="EH88" s="162"/>
      <c r="EI88" s="162"/>
      <c r="EJ88" s="162"/>
      <c r="EK88" s="162"/>
      <c r="EL88" s="163"/>
      <c r="EM88" s="162"/>
      <c r="EN88" s="162"/>
      <c r="EO88" s="162"/>
      <c r="EP88" s="162"/>
      <c r="EQ88" s="162"/>
      <c r="ER88" s="162"/>
      <c r="ES88" s="162"/>
      <c r="ET88" s="162"/>
      <c r="EU88" s="162"/>
      <c r="EV88" s="162"/>
      <c r="EW88" s="162"/>
      <c r="EX88" s="163"/>
      <c r="EY88" s="163"/>
    </row>
    <row r="89" spans="122:155" ht="14">
      <c r="DR89" s="162"/>
      <c r="DS89" s="162"/>
      <c r="DT89" s="162"/>
      <c r="DU89" s="162"/>
      <c r="DV89" s="162"/>
      <c r="DW89" s="162"/>
      <c r="DX89" s="162"/>
      <c r="DY89" s="162"/>
      <c r="DZ89" s="162"/>
      <c r="EA89" s="162"/>
      <c r="EB89" s="162"/>
      <c r="EC89" s="162"/>
      <c r="ED89" s="162"/>
      <c r="EE89" s="162"/>
      <c r="EF89" s="162"/>
      <c r="EG89" s="162"/>
      <c r="EH89" s="162"/>
      <c r="EI89" s="162"/>
      <c r="EJ89" s="162"/>
      <c r="EK89" s="162"/>
      <c r="EL89" s="163"/>
      <c r="EM89" s="162"/>
      <c r="EN89" s="162"/>
      <c r="EO89" s="162"/>
      <c r="EP89" s="162"/>
      <c r="EQ89" s="162"/>
      <c r="ER89" s="162"/>
      <c r="ES89" s="162"/>
      <c r="ET89" s="162"/>
      <c r="EU89" s="162"/>
      <c r="EV89" s="162"/>
      <c r="EW89" s="162"/>
      <c r="EX89" s="163"/>
      <c r="EY89" s="163"/>
    </row>
    <row r="90" spans="122:155" ht="14">
      <c r="DR90" s="162"/>
      <c r="DS90" s="162"/>
      <c r="DT90" s="162"/>
      <c r="DU90" s="162"/>
      <c r="DV90" s="162"/>
      <c r="DW90" s="162"/>
      <c r="DX90" s="162"/>
      <c r="DY90" s="162"/>
      <c r="DZ90" s="162"/>
      <c r="EA90" s="162"/>
      <c r="EB90" s="162"/>
      <c r="EC90" s="162"/>
      <c r="ED90" s="162"/>
      <c r="EE90" s="162"/>
      <c r="EF90" s="162"/>
      <c r="EG90" s="162"/>
      <c r="EH90" s="162"/>
      <c r="EI90" s="162"/>
      <c r="EJ90" s="162"/>
      <c r="EK90" s="162"/>
      <c r="EL90" s="163"/>
      <c r="EM90" s="162"/>
      <c r="EN90" s="162"/>
      <c r="EO90" s="162"/>
      <c r="EP90" s="162"/>
      <c r="EQ90" s="162"/>
      <c r="ER90" s="162"/>
      <c r="ES90" s="162"/>
      <c r="ET90" s="162"/>
      <c r="EU90" s="162"/>
      <c r="EV90" s="162"/>
      <c r="EW90" s="162"/>
      <c r="EX90" s="163"/>
      <c r="EY90" s="163"/>
    </row>
    <row r="91" spans="122:155" ht="14">
      <c r="DR91" s="162"/>
      <c r="DS91" s="162"/>
      <c r="DT91" s="162"/>
      <c r="DU91" s="162"/>
      <c r="DV91" s="162"/>
      <c r="DW91" s="162"/>
      <c r="DX91" s="162"/>
      <c r="DY91" s="162"/>
      <c r="DZ91" s="162"/>
      <c r="EA91" s="162"/>
      <c r="EB91" s="162"/>
      <c r="EC91" s="162"/>
      <c r="ED91" s="162"/>
      <c r="EE91" s="162"/>
      <c r="EF91" s="162"/>
      <c r="EG91" s="162"/>
      <c r="EH91" s="162"/>
      <c r="EI91" s="162"/>
      <c r="EJ91" s="162"/>
      <c r="EK91" s="162"/>
      <c r="EL91" s="163"/>
      <c r="EM91" s="162"/>
      <c r="EN91" s="162"/>
      <c r="EO91" s="162"/>
      <c r="EP91" s="162"/>
      <c r="EQ91" s="162"/>
      <c r="ER91" s="162"/>
      <c r="ES91" s="162"/>
      <c r="ET91" s="162"/>
      <c r="EU91" s="162"/>
      <c r="EV91" s="162"/>
      <c r="EW91" s="162"/>
      <c r="EX91" s="163"/>
      <c r="EY91" s="163"/>
    </row>
    <row r="92" spans="122:155" ht="14">
      <c r="DR92" s="162"/>
      <c r="DS92" s="162"/>
      <c r="DT92" s="162"/>
      <c r="DU92" s="162"/>
      <c r="DV92" s="162"/>
      <c r="DW92" s="162"/>
      <c r="DX92" s="162"/>
      <c r="DY92" s="162"/>
      <c r="DZ92" s="162"/>
      <c r="EA92" s="162"/>
      <c r="EB92" s="162"/>
      <c r="EC92" s="162"/>
      <c r="ED92" s="162"/>
      <c r="EE92" s="162"/>
      <c r="EF92" s="162"/>
      <c r="EG92" s="162"/>
      <c r="EH92" s="162"/>
      <c r="EI92" s="162"/>
      <c r="EJ92" s="162"/>
      <c r="EK92" s="162"/>
      <c r="EL92" s="163"/>
      <c r="EM92" s="162"/>
      <c r="EN92" s="162"/>
      <c r="EO92" s="162"/>
      <c r="EP92" s="162"/>
      <c r="EQ92" s="162"/>
      <c r="ER92" s="162"/>
      <c r="ES92" s="162"/>
      <c r="ET92" s="162"/>
      <c r="EU92" s="162"/>
      <c r="EV92" s="162"/>
      <c r="EW92" s="162"/>
      <c r="EX92" s="163"/>
      <c r="EY92" s="163"/>
    </row>
    <row r="93" spans="122:155" ht="14">
      <c r="DR93" s="162"/>
      <c r="DS93" s="162"/>
      <c r="DT93" s="162"/>
      <c r="DU93" s="162"/>
      <c r="DV93" s="162"/>
      <c r="DW93" s="162"/>
      <c r="DX93" s="162"/>
      <c r="DY93" s="162"/>
      <c r="DZ93" s="162"/>
      <c r="EA93" s="162"/>
      <c r="EB93" s="162"/>
      <c r="EC93" s="162"/>
      <c r="ED93" s="162"/>
      <c r="EE93" s="162"/>
      <c r="EF93" s="162"/>
      <c r="EG93" s="162"/>
      <c r="EH93" s="162"/>
      <c r="EI93" s="162"/>
      <c r="EJ93" s="162"/>
      <c r="EK93" s="162"/>
      <c r="EL93" s="163"/>
      <c r="EM93" s="162"/>
      <c r="EN93" s="162"/>
      <c r="EO93" s="162"/>
      <c r="EP93" s="162"/>
      <c r="EQ93" s="162"/>
      <c r="ER93" s="162"/>
      <c r="ES93" s="162"/>
      <c r="ET93" s="162"/>
      <c r="EU93" s="162"/>
      <c r="EV93" s="162"/>
      <c r="EW93" s="162"/>
      <c r="EX93" s="163"/>
      <c r="EY93" s="163"/>
    </row>
    <row r="94" spans="122:155" ht="14">
      <c r="DR94" s="162"/>
      <c r="DS94" s="162"/>
      <c r="DT94" s="162"/>
      <c r="DU94" s="162"/>
      <c r="DV94" s="162"/>
      <c r="DW94" s="162"/>
      <c r="DX94" s="162"/>
      <c r="DY94" s="162"/>
      <c r="DZ94" s="162"/>
      <c r="EA94" s="162"/>
      <c r="EB94" s="162"/>
      <c r="EC94" s="162"/>
      <c r="ED94" s="162"/>
      <c r="EE94" s="162"/>
      <c r="EF94" s="162"/>
      <c r="EG94" s="162"/>
      <c r="EH94" s="162"/>
      <c r="EI94" s="162"/>
      <c r="EJ94" s="162"/>
      <c r="EK94" s="162"/>
      <c r="EL94" s="163"/>
      <c r="EM94" s="162"/>
      <c r="EN94" s="162"/>
      <c r="EO94" s="162"/>
      <c r="EP94" s="162"/>
      <c r="EQ94" s="162"/>
      <c r="ER94" s="162"/>
      <c r="ES94" s="162"/>
      <c r="ET94" s="162"/>
      <c r="EU94" s="162"/>
      <c r="EV94" s="162"/>
      <c r="EW94" s="162"/>
      <c r="EX94" s="163"/>
      <c r="EY94" s="163"/>
    </row>
    <row r="95" spans="122:155" ht="14">
      <c r="DR95" s="162"/>
      <c r="DS95" s="162"/>
      <c r="DT95" s="162"/>
      <c r="DU95" s="162"/>
      <c r="DV95" s="162"/>
      <c r="DW95" s="162"/>
      <c r="DX95" s="162"/>
      <c r="DY95" s="162"/>
      <c r="DZ95" s="162"/>
      <c r="EA95" s="162"/>
      <c r="EB95" s="162"/>
      <c r="EC95" s="162"/>
      <c r="ED95" s="162"/>
      <c r="EE95" s="162"/>
      <c r="EF95" s="162"/>
      <c r="EG95" s="162"/>
      <c r="EH95" s="162"/>
      <c r="EI95" s="162"/>
      <c r="EJ95" s="162"/>
      <c r="EK95" s="162"/>
      <c r="EL95" s="163"/>
      <c r="EM95" s="162"/>
      <c r="EN95" s="162"/>
      <c r="EO95" s="162"/>
      <c r="EP95" s="162"/>
      <c r="EQ95" s="162"/>
      <c r="ER95" s="162"/>
      <c r="ES95" s="162"/>
      <c r="ET95" s="162"/>
      <c r="EU95" s="162"/>
      <c r="EV95" s="162"/>
      <c r="EW95" s="162"/>
      <c r="EX95" s="163"/>
      <c r="EY95" s="163"/>
    </row>
    <row r="96" spans="122:155" ht="14">
      <c r="DR96" s="162"/>
      <c r="DS96" s="162"/>
      <c r="DT96" s="162"/>
      <c r="DU96" s="162"/>
      <c r="DV96" s="162"/>
      <c r="DW96" s="162"/>
      <c r="DX96" s="162"/>
      <c r="DY96" s="162"/>
      <c r="DZ96" s="162"/>
      <c r="EA96" s="162"/>
      <c r="EB96" s="162"/>
      <c r="EC96" s="162"/>
      <c r="ED96" s="162"/>
      <c r="EE96" s="162"/>
      <c r="EF96" s="162"/>
      <c r="EG96" s="162"/>
      <c r="EH96" s="162"/>
      <c r="EI96" s="162"/>
      <c r="EJ96" s="162"/>
      <c r="EK96" s="162"/>
      <c r="EL96" s="163"/>
      <c r="EM96" s="162"/>
      <c r="EN96" s="162"/>
      <c r="EO96" s="162"/>
      <c r="EP96" s="162"/>
      <c r="EQ96" s="162"/>
      <c r="ER96" s="162"/>
      <c r="ES96" s="162"/>
      <c r="ET96" s="162"/>
      <c r="EU96" s="162"/>
      <c r="EV96" s="162"/>
      <c r="EW96" s="162"/>
      <c r="EX96" s="163"/>
      <c r="EY96" s="163"/>
    </row>
    <row r="97" spans="122:155" ht="14">
      <c r="DR97" s="162"/>
      <c r="DS97" s="162"/>
      <c r="DT97" s="162"/>
      <c r="DU97" s="162"/>
      <c r="DV97" s="162"/>
      <c r="DW97" s="162"/>
      <c r="DX97" s="162"/>
      <c r="DY97" s="162"/>
      <c r="DZ97" s="162"/>
      <c r="EA97" s="162"/>
      <c r="EB97" s="162"/>
      <c r="EC97" s="162"/>
      <c r="ED97" s="162"/>
      <c r="EE97" s="162"/>
      <c r="EF97" s="162"/>
      <c r="EG97" s="162"/>
      <c r="EH97" s="162"/>
      <c r="EI97" s="162"/>
      <c r="EJ97" s="162"/>
      <c r="EK97" s="162"/>
      <c r="EL97" s="163"/>
      <c r="EM97" s="162"/>
      <c r="EN97" s="162"/>
      <c r="EO97" s="162"/>
      <c r="EP97" s="162"/>
      <c r="EQ97" s="162"/>
      <c r="ER97" s="162"/>
      <c r="ES97" s="162"/>
      <c r="ET97" s="162"/>
      <c r="EU97" s="162"/>
      <c r="EV97" s="162"/>
      <c r="EW97" s="162"/>
      <c r="EX97" s="163"/>
      <c r="EY97" s="163"/>
    </row>
    <row r="98" spans="122:155" ht="14">
      <c r="DR98" s="162"/>
      <c r="DS98" s="162"/>
      <c r="DT98" s="162"/>
      <c r="DU98" s="162"/>
      <c r="DV98" s="162"/>
      <c r="DW98" s="162"/>
      <c r="DX98" s="162"/>
      <c r="DY98" s="162"/>
      <c r="DZ98" s="162"/>
      <c r="EA98" s="162"/>
      <c r="EB98" s="162"/>
      <c r="EC98" s="162"/>
      <c r="ED98" s="162"/>
      <c r="EE98" s="162"/>
      <c r="EF98" s="162"/>
      <c r="EG98" s="162"/>
      <c r="EH98" s="162"/>
      <c r="EI98" s="162"/>
      <c r="EJ98" s="162"/>
      <c r="EK98" s="162"/>
      <c r="EL98" s="163"/>
      <c r="EM98" s="162"/>
      <c r="EN98" s="162"/>
      <c r="EO98" s="162"/>
      <c r="EP98" s="162"/>
      <c r="EQ98" s="162"/>
      <c r="ER98" s="162"/>
      <c r="ES98" s="162"/>
      <c r="ET98" s="162"/>
      <c r="EU98" s="162"/>
      <c r="EV98" s="162"/>
      <c r="EW98" s="162"/>
      <c r="EX98" s="163"/>
      <c r="EY98" s="163"/>
    </row>
    <row r="99" spans="122:155" ht="14">
      <c r="DR99" s="162"/>
      <c r="DS99" s="162"/>
      <c r="DT99" s="162"/>
      <c r="DU99" s="162"/>
      <c r="DV99" s="162"/>
      <c r="DW99" s="162"/>
      <c r="DX99" s="162"/>
      <c r="DY99" s="162"/>
      <c r="DZ99" s="162"/>
      <c r="EA99" s="162"/>
      <c r="EB99" s="162"/>
      <c r="EC99" s="162"/>
      <c r="ED99" s="162"/>
      <c r="EE99" s="162"/>
      <c r="EF99" s="162"/>
      <c r="EG99" s="162"/>
      <c r="EH99" s="162"/>
      <c r="EI99" s="162"/>
      <c r="EJ99" s="162"/>
      <c r="EK99" s="162"/>
      <c r="EL99" s="163"/>
      <c r="EM99" s="162"/>
      <c r="EN99" s="162"/>
      <c r="EO99" s="162"/>
      <c r="EP99" s="162"/>
      <c r="EQ99" s="162"/>
      <c r="ER99" s="162"/>
      <c r="ES99" s="162"/>
      <c r="ET99" s="162"/>
      <c r="EU99" s="162"/>
      <c r="EV99" s="162"/>
      <c r="EW99" s="162"/>
      <c r="EX99" s="163"/>
      <c r="EY99" s="163"/>
    </row>
    <row r="100" spans="122:155" ht="14">
      <c r="DR100" s="162"/>
      <c r="DS100" s="162"/>
      <c r="DT100" s="162"/>
      <c r="DU100" s="162"/>
      <c r="DV100" s="162"/>
      <c r="DW100" s="162"/>
      <c r="DX100" s="162"/>
      <c r="DY100" s="162"/>
      <c r="DZ100" s="162"/>
      <c r="EA100" s="162"/>
      <c r="EB100" s="162"/>
      <c r="EC100" s="162"/>
      <c r="ED100" s="162"/>
      <c r="EE100" s="162"/>
      <c r="EF100" s="162"/>
      <c r="EG100" s="162"/>
      <c r="EH100" s="162"/>
      <c r="EI100" s="162"/>
      <c r="EJ100" s="162"/>
      <c r="EK100" s="162"/>
      <c r="EL100" s="163"/>
      <c r="EM100" s="162"/>
      <c r="EN100" s="162"/>
      <c r="EO100" s="162"/>
      <c r="EP100" s="162"/>
      <c r="EQ100" s="162"/>
      <c r="ER100" s="162"/>
      <c r="ES100" s="162"/>
      <c r="ET100" s="162"/>
      <c r="EU100" s="162"/>
      <c r="EV100" s="162"/>
      <c r="EW100" s="162"/>
      <c r="EX100" s="163"/>
      <c r="EY100" s="163"/>
    </row>
    <row r="101" spans="122:155" ht="14">
      <c r="DR101" s="162"/>
      <c r="DS101" s="162"/>
      <c r="DT101" s="162"/>
      <c r="DU101" s="162"/>
      <c r="DV101" s="162"/>
      <c r="DW101" s="162"/>
      <c r="DX101" s="162"/>
      <c r="DY101" s="162"/>
      <c r="DZ101" s="162"/>
      <c r="EA101" s="162"/>
      <c r="EB101" s="162"/>
      <c r="EC101" s="162"/>
      <c r="ED101" s="162"/>
      <c r="EE101" s="162"/>
      <c r="EF101" s="162"/>
      <c r="EG101" s="162"/>
      <c r="EH101" s="162"/>
      <c r="EI101" s="162"/>
      <c r="EJ101" s="162"/>
      <c r="EK101" s="162"/>
      <c r="EL101" s="163"/>
      <c r="EM101" s="162"/>
      <c r="EN101" s="162"/>
      <c r="EO101" s="162"/>
      <c r="EP101" s="162"/>
      <c r="EQ101" s="162"/>
      <c r="ER101" s="162"/>
      <c r="ES101" s="162"/>
      <c r="ET101" s="162"/>
      <c r="EU101" s="162"/>
      <c r="EV101" s="162"/>
      <c r="EW101" s="162"/>
      <c r="EX101" s="163"/>
      <c r="EY101" s="163"/>
    </row>
    <row r="102" spans="122:155" ht="14">
      <c r="DR102" s="162"/>
      <c r="DS102" s="162"/>
      <c r="DT102" s="162"/>
      <c r="DU102" s="162"/>
      <c r="DV102" s="162"/>
      <c r="DW102" s="162"/>
      <c r="DX102" s="162"/>
      <c r="DY102" s="162"/>
      <c r="DZ102" s="162"/>
      <c r="EA102" s="162"/>
      <c r="EB102" s="162"/>
      <c r="EC102" s="162"/>
      <c r="ED102" s="162"/>
      <c r="EE102" s="162"/>
      <c r="EF102" s="162"/>
      <c r="EG102" s="162"/>
      <c r="EH102" s="162"/>
      <c r="EI102" s="162"/>
      <c r="EJ102" s="162"/>
      <c r="EK102" s="162"/>
      <c r="EL102" s="163"/>
      <c r="EM102" s="162"/>
      <c r="EN102" s="162"/>
      <c r="EO102" s="162"/>
      <c r="EP102" s="162"/>
      <c r="EQ102" s="162"/>
      <c r="ER102" s="162"/>
      <c r="ES102" s="162"/>
      <c r="ET102" s="162"/>
      <c r="EU102" s="162"/>
      <c r="EV102" s="162"/>
      <c r="EW102" s="162"/>
      <c r="EX102" s="163"/>
      <c r="EY102" s="163"/>
    </row>
    <row r="103" spans="122:155" ht="14">
      <c r="DR103" s="162"/>
      <c r="DS103" s="162"/>
      <c r="DT103" s="162"/>
      <c r="DU103" s="162"/>
      <c r="DV103" s="162"/>
      <c r="DW103" s="162"/>
      <c r="DX103" s="162"/>
      <c r="DY103" s="162"/>
      <c r="DZ103" s="162"/>
      <c r="EA103" s="162"/>
      <c r="EB103" s="162"/>
      <c r="EC103" s="162"/>
      <c r="ED103" s="162"/>
      <c r="EE103" s="162"/>
      <c r="EF103" s="162"/>
      <c r="EG103" s="162"/>
      <c r="EH103" s="162"/>
      <c r="EI103" s="162"/>
      <c r="EJ103" s="162"/>
      <c r="EK103" s="162"/>
      <c r="EL103" s="163"/>
      <c r="EM103" s="162"/>
      <c r="EN103" s="162"/>
      <c r="EO103" s="162"/>
      <c r="EP103" s="162"/>
      <c r="EQ103" s="162"/>
      <c r="ER103" s="162"/>
      <c r="ES103" s="162"/>
      <c r="ET103" s="162"/>
      <c r="EU103" s="162"/>
      <c r="EV103" s="162"/>
      <c r="EW103" s="162"/>
      <c r="EX103" s="163"/>
      <c r="EY103" s="163"/>
    </row>
    <row r="104" spans="122:155" ht="14">
      <c r="DR104" s="162"/>
      <c r="DS104" s="162"/>
      <c r="DT104" s="162"/>
      <c r="DU104" s="162"/>
      <c r="DV104" s="162"/>
      <c r="DW104" s="162"/>
      <c r="DX104" s="162"/>
      <c r="DY104" s="162"/>
      <c r="DZ104" s="162"/>
      <c r="EA104" s="162"/>
      <c r="EB104" s="162"/>
      <c r="EC104" s="162"/>
      <c r="ED104" s="162"/>
      <c r="EE104" s="162"/>
      <c r="EF104" s="162"/>
      <c r="EG104" s="162"/>
      <c r="EH104" s="162"/>
      <c r="EI104" s="162"/>
      <c r="EJ104" s="162"/>
      <c r="EK104" s="162"/>
      <c r="EL104" s="163"/>
      <c r="EM104" s="162"/>
      <c r="EN104" s="162"/>
      <c r="EO104" s="162"/>
      <c r="EP104" s="162"/>
      <c r="EQ104" s="162"/>
      <c r="ER104" s="162"/>
      <c r="ES104" s="162"/>
      <c r="ET104" s="162"/>
      <c r="EU104" s="162"/>
      <c r="EV104" s="162"/>
      <c r="EW104" s="162"/>
      <c r="EX104" s="163"/>
      <c r="EY104" s="163"/>
    </row>
  </sheetData>
  <conditionalFormatting sqref="CJ40:CJ45">
    <cfRule type="top10" dxfId="0" priority="1" stopIfTrue="1" rank="10"/>
  </conditionalFormatting>
  <pageMargins left="0.75" right="0.75" top="1" bottom="1" header="0.5" footer="0.5"/>
  <pageSetup paperSize="9" scale="9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0"/>
  <sheetViews>
    <sheetView showGridLines="0" zoomScale="75" zoomScaleNormal="75" workbookViewId="0">
      <selection activeCell="A6" sqref="A6"/>
    </sheetView>
  </sheetViews>
  <sheetFormatPr defaultColWidth="9.26953125" defaultRowHeight="15.5"/>
  <cols>
    <col min="1" max="1" width="8.7265625" style="75" customWidth="1"/>
    <col min="2" max="14" width="10.7265625" style="185" customWidth="1"/>
    <col min="15" max="18" width="10.7265625" style="115" customWidth="1"/>
    <col min="19" max="19" width="9.54296875" style="115" customWidth="1"/>
    <col min="20" max="20" width="10.54296875" style="75" customWidth="1"/>
    <col min="21" max="21" width="12" style="75" customWidth="1"/>
    <col min="22" max="22" width="11.1796875" style="75" customWidth="1"/>
    <col min="23" max="16384" width="9.26953125" style="75"/>
  </cols>
  <sheetData>
    <row r="1" spans="1:22" s="73" customFormat="1" ht="15" customHeight="1">
      <c r="D1" s="74"/>
      <c r="E1" s="74"/>
      <c r="F1" s="74"/>
      <c r="G1" s="74"/>
      <c r="H1" s="74"/>
      <c r="I1" s="74"/>
      <c r="J1" s="74"/>
      <c r="K1" s="74"/>
      <c r="L1" s="74"/>
      <c r="M1" s="74"/>
      <c r="N1" s="74"/>
      <c r="O1" s="74"/>
      <c r="P1" s="74"/>
      <c r="Q1" s="74"/>
      <c r="R1" s="74"/>
      <c r="S1" s="74"/>
      <c r="T1" s="74"/>
      <c r="U1" s="74"/>
      <c r="V1" s="74"/>
    </row>
    <row r="2" spans="1:22" s="73" customFormat="1" ht="15" customHeight="1">
      <c r="D2" s="74"/>
      <c r="E2" s="74"/>
      <c r="F2" s="74"/>
      <c r="G2" s="74"/>
      <c r="H2" s="74"/>
      <c r="I2" s="74"/>
      <c r="J2" s="74"/>
      <c r="K2" s="74"/>
      <c r="L2" s="74"/>
      <c r="M2" s="74"/>
      <c r="N2" s="74"/>
      <c r="O2" s="74"/>
      <c r="P2" s="74"/>
      <c r="Q2" s="74"/>
      <c r="R2" s="74"/>
      <c r="S2" s="74"/>
      <c r="T2" s="74"/>
      <c r="U2" s="74"/>
      <c r="V2" s="74"/>
    </row>
    <row r="3" spans="1:22" s="77" customFormat="1" ht="20">
      <c r="A3" s="76" t="s">
        <v>132</v>
      </c>
      <c r="B3" s="76"/>
      <c r="C3" s="76"/>
      <c r="D3" s="76"/>
      <c r="E3" s="76"/>
      <c r="F3" s="76"/>
      <c r="G3" s="76"/>
      <c r="H3" s="76"/>
      <c r="I3" s="76"/>
      <c r="J3" s="76"/>
      <c r="K3" s="76"/>
      <c r="M3" s="78"/>
      <c r="N3" s="78"/>
      <c r="O3" s="78"/>
      <c r="P3" s="78"/>
      <c r="Q3" s="78"/>
      <c r="R3" s="78"/>
      <c r="S3" s="78"/>
      <c r="T3" s="78"/>
      <c r="U3" s="78"/>
      <c r="V3" s="78"/>
    </row>
    <row r="4" spans="1:22" s="73" customFormat="1" ht="15" customHeight="1">
      <c r="A4" s="26" t="s">
        <v>119</v>
      </c>
      <c r="C4" s="80"/>
      <c r="D4" s="80"/>
      <c r="E4" s="80"/>
      <c r="F4" s="80"/>
      <c r="G4" s="80"/>
      <c r="H4" s="80"/>
      <c r="I4" s="80"/>
      <c r="J4" s="80"/>
      <c r="K4" s="80"/>
      <c r="L4" s="80"/>
      <c r="M4" s="74"/>
      <c r="N4" s="74"/>
      <c r="O4" s="74"/>
      <c r="P4" s="74"/>
      <c r="Q4" s="74"/>
      <c r="R4" s="74"/>
      <c r="S4" s="112"/>
      <c r="T4" s="112"/>
      <c r="U4" s="112"/>
      <c r="V4" s="112"/>
    </row>
    <row r="5" spans="1:22" s="73" customFormat="1" ht="15" customHeight="1">
      <c r="A5" s="27" t="s">
        <v>120</v>
      </c>
      <c r="C5" s="80"/>
      <c r="D5" s="80"/>
      <c r="E5" s="80"/>
      <c r="F5" s="80"/>
      <c r="G5" s="80"/>
      <c r="H5" s="80"/>
      <c r="I5" s="80"/>
      <c r="J5" s="80"/>
      <c r="K5" s="80"/>
      <c r="L5" s="80"/>
      <c r="M5" s="74"/>
      <c r="N5" s="74"/>
      <c r="O5" s="74"/>
      <c r="P5" s="74"/>
      <c r="Q5" s="74"/>
      <c r="R5" s="74"/>
      <c r="S5" s="112"/>
      <c r="T5" s="112"/>
      <c r="U5" s="112"/>
      <c r="V5" s="112"/>
    </row>
    <row r="6" spans="1:22" s="73" customFormat="1" ht="15" customHeight="1">
      <c r="A6" s="81" t="s">
        <v>145</v>
      </c>
      <c r="C6" s="80"/>
      <c r="D6" s="80"/>
      <c r="E6" s="80"/>
      <c r="F6" s="80"/>
      <c r="G6" s="80"/>
      <c r="H6" s="80"/>
      <c r="I6" s="80"/>
      <c r="J6" s="80"/>
      <c r="K6" s="80"/>
      <c r="L6" s="80"/>
      <c r="M6" s="74"/>
      <c r="N6" s="74"/>
      <c r="O6" s="74"/>
      <c r="P6" s="74"/>
      <c r="Q6" s="74"/>
      <c r="R6" s="74"/>
      <c r="S6" s="112"/>
      <c r="T6" s="112"/>
      <c r="U6" s="112"/>
      <c r="V6" s="112"/>
    </row>
    <row r="7" spans="1:22" s="73" customFormat="1" ht="15" customHeight="1">
      <c r="B7" s="81"/>
      <c r="C7" s="80"/>
      <c r="D7" s="80"/>
      <c r="E7" s="80"/>
      <c r="F7" s="80"/>
      <c r="G7" s="80"/>
      <c r="H7" s="80"/>
      <c r="I7" s="80"/>
      <c r="J7" s="80"/>
      <c r="K7" s="80"/>
      <c r="L7" s="80"/>
      <c r="M7" s="74"/>
      <c r="N7" s="74"/>
      <c r="O7" s="74"/>
      <c r="P7" s="74"/>
      <c r="Q7" s="74"/>
      <c r="R7" s="74"/>
      <c r="S7" s="112"/>
      <c r="T7" s="112"/>
      <c r="U7" s="112"/>
      <c r="V7" s="112"/>
    </row>
    <row r="8" spans="1:22" ht="15" customHeight="1">
      <c r="B8" s="173" t="s">
        <v>121</v>
      </c>
      <c r="C8" s="174"/>
      <c r="D8" s="174"/>
      <c r="E8" s="174"/>
      <c r="F8" s="174"/>
      <c r="G8" s="174"/>
      <c r="H8" s="174"/>
      <c r="I8" s="175"/>
      <c r="J8" s="175"/>
      <c r="K8" s="175"/>
      <c r="L8" s="175"/>
      <c r="M8" s="175"/>
      <c r="N8" s="175"/>
      <c r="O8" s="80"/>
      <c r="P8" s="80"/>
      <c r="Q8" s="80"/>
      <c r="R8" s="80"/>
      <c r="S8" s="80"/>
      <c r="T8" s="125"/>
      <c r="U8" s="125"/>
      <c r="V8" s="125"/>
    </row>
    <row r="9" spans="1:22" ht="15" customHeight="1">
      <c r="B9" s="34" t="s">
        <v>126</v>
      </c>
      <c r="C9" s="29" t="s">
        <v>42</v>
      </c>
      <c r="D9" s="29" t="s">
        <v>43</v>
      </c>
      <c r="E9" s="29" t="s">
        <v>44</v>
      </c>
      <c r="F9" s="29" t="s">
        <v>45</v>
      </c>
      <c r="G9" s="29" t="s">
        <v>46</v>
      </c>
      <c r="H9" s="29" t="s">
        <v>47</v>
      </c>
      <c r="I9" s="29" t="s">
        <v>48</v>
      </c>
      <c r="J9" s="29" t="s">
        <v>60</v>
      </c>
      <c r="K9" s="29" t="s">
        <v>61</v>
      </c>
      <c r="L9" s="29" t="s">
        <v>62</v>
      </c>
      <c r="M9" s="29" t="s">
        <v>67</v>
      </c>
      <c r="N9" s="29" t="s">
        <v>68</v>
      </c>
      <c r="O9" s="29" t="s">
        <v>69</v>
      </c>
      <c r="P9" s="29" t="s">
        <v>85</v>
      </c>
      <c r="Q9" s="29" t="s">
        <v>87</v>
      </c>
      <c r="R9" s="29" t="s">
        <v>88</v>
      </c>
      <c r="S9" s="29" t="s">
        <v>133</v>
      </c>
      <c r="T9" s="29" t="s">
        <v>136</v>
      </c>
      <c r="U9" s="29" t="s">
        <v>140</v>
      </c>
      <c r="V9" s="29" t="s">
        <v>143</v>
      </c>
    </row>
    <row r="10" spans="1:22" ht="15" customHeight="1">
      <c r="B10" s="96" t="s">
        <v>70</v>
      </c>
      <c r="C10" s="176">
        <f>IF(OR($B10="Jan",$B10="Feb",$B10="Mar"),HLOOKUP(DATEVALUE(CONCATENATE($B10,"-",(RIGHT(C$9,2)))),'Monthly averages'!$8:$42,9,FALSE),HLOOKUP(DATEVALUE(CONCATENATE($B10,"-",(LEFT(C$9,4)))),'Monthly averages'!$8:$42,9,FALSE))</f>
        <v>100711.78694817658</v>
      </c>
      <c r="D10" s="176">
        <f>IF(OR($B10="Jan",$B10="Feb",$B10="Mar"),HLOOKUP(DATEVALUE(CONCATENATE($B10,"-",(RIGHT(D$9,2)))),'Monthly averages'!$8:$42,9,FALSE),HLOOKUP(DATEVALUE(CONCATENATE($B10,"-",(LEFT(D$9,4)))),'Monthly averages'!$8:$42,9,FALSE))</f>
        <v>101609.26131687243</v>
      </c>
      <c r="E10" s="176">
        <f>IF(OR($B10="Jan",$B10="Feb",$B10="Mar"),HLOOKUP(DATEVALUE(CONCATENATE($B10,"-",(RIGHT(E$9,2)))),'Monthly averages'!$8:$42,9,FALSE),HLOOKUP(DATEVALUE(CONCATENATE($B10,"-",(LEFT(E$9,4)))),'Monthly averages'!$8:$42,9,FALSE))</f>
        <v>100545.02800000001</v>
      </c>
      <c r="F10" s="176">
        <f>IF(OR($B10="Jan",$B10="Feb",$B10="Mar"),HLOOKUP(DATEVALUE(CONCATENATE($B10,"-",(RIGHT(F$9,2)))),'Monthly averages'!$8:$42,9,FALSE),HLOOKUP(DATEVALUE(CONCATENATE($B10,"-",(LEFT(F$9,4)))),'Monthly averages'!$8:$42,9,FALSE))</f>
        <v>109714.76556776557</v>
      </c>
      <c r="G10" s="176">
        <f>IF(OR($B10="Jan",$B10="Feb",$B10="Mar"),HLOOKUP(DATEVALUE(CONCATENATE($B10,"-",(RIGHT(G$9,2)))),'Monthly averages'!$8:$42,9,FALSE),HLOOKUP(DATEVALUE(CONCATENATE($B10,"-",(LEFT(G$9,4)))),'Monthly averages'!$8:$42,9,FALSE))</f>
        <v>111896.54395604396</v>
      </c>
      <c r="H10" s="176">
        <f>IF(OR($B10="Jan",$B10="Feb",$B10="Mar"),HLOOKUP(DATEVALUE(CONCATENATE($B10,"-",(RIGHT(H$9,2)))),'Monthly averages'!$8:$42,9,FALSE),HLOOKUP(DATEVALUE(CONCATENATE($B10,"-",(LEFT(H$9,4)))),'Monthly averages'!$8:$42,9,FALSE))</f>
        <v>115737.05208333333</v>
      </c>
      <c r="I10" s="176">
        <f>IF(OR($B10="Jan",$B10="Feb",$B10="Mar"),HLOOKUP(DATEVALUE(CONCATENATE($B10,"-",(RIGHT(I$9,2)))),'Monthly averages'!$8:$42,9,FALSE),HLOOKUP(DATEVALUE(CONCATENATE($B10,"-",(LEFT(I$9,4)))),'Monthly averages'!$8:$42,9,FALSE))</f>
        <v>119320.94900849859</v>
      </c>
      <c r="J10" s="176">
        <f>IF(OR($B10="Jan",$B10="Feb",$B10="Mar"),HLOOKUP(DATEVALUE(CONCATENATE($B10,"-",(RIGHT(J$9,2)))),'Monthly averages'!$8:$42,9,FALSE),HLOOKUP(DATEVALUE(CONCATENATE($B10,"-",(LEFT(J$9,4)))),'Monthly averages'!$8:$42,9,FALSE))</f>
        <v>125178.693548387</v>
      </c>
      <c r="K10" s="176">
        <f>IF(OR($B10="Jan",$B10="Feb",$B10="Mar"),HLOOKUP(DATEVALUE(CONCATENATE($B10,"-",(RIGHT(K$9,2)))),'Monthly averages'!$8:$42,9,FALSE),HLOOKUP(DATEVALUE(CONCATENATE($B10,"-",(LEFT(K$9,4)))),'Monthly averages'!$8:$42,9,FALSE))</f>
        <v>124800.242074928</v>
      </c>
      <c r="L10" s="176">
        <f>IF(OR($B10="Jan",$B10="Feb",$B10="Mar"),HLOOKUP(DATEVALUE(CONCATENATE($B10,"-",(RIGHT(L$9,2)))),'Monthly averages'!$8:$42,9,FALSE),HLOOKUP(DATEVALUE(CONCATENATE($B10,"-",(LEFT(L$9,4)))),'Monthly averages'!$8:$42,9,FALSE))</f>
        <v>119719.24242424199</v>
      </c>
      <c r="M10" s="176">
        <f>IF(OR($B10="Jan",$B10="Feb",$B10="Mar"),HLOOKUP(DATEVALUE(CONCATENATE($B10,"-",(RIGHT(M$9,2)))),'Monthly averages'!$8:$42,9,FALSE),HLOOKUP(DATEVALUE(CONCATENATE($B10,"-",(LEFT(M$9,4)))),'Monthly averages'!$8:$42,9,FALSE))</f>
        <v>137453.16533333299</v>
      </c>
      <c r="N10" s="176">
        <f>IF(OR($B10="Jan",$B10="Feb",$B10="Mar"),HLOOKUP(DATEVALUE(CONCATENATE($B10,"-",(RIGHT(N$9,2)))),'Monthly averages'!$8:$42,9,FALSE),HLOOKUP(DATEVALUE(CONCATENATE($B10,"-",(LEFT(N$9,4)))),'Monthly averages'!$8:$42,9,FALSE))</f>
        <v>138548.33699633699</v>
      </c>
      <c r="O10" s="176">
        <f>IF(OR($B10="Jan",$B10="Feb",$B10="Mar"),HLOOKUP(DATEVALUE(CONCATENATE($B10,"-",(RIGHT(O$9,2)))),'Monthly averages'!$8:$42,9,FALSE),HLOOKUP(DATEVALUE(CONCATENATE($B10,"-",(LEFT(O$9,4)))),'Monthly averages'!$8:$42,9,FALSE))</f>
        <v>147265.902040816</v>
      </c>
      <c r="P10" s="176">
        <f>IF(OR($B10="Jan",$B10="Feb",$B10="Mar"),HLOOKUP(DATEVALUE(CONCATENATE($B10,"-",(RIGHT(P$9,2)))),'Monthly averages'!$8:$42,9,FALSE),HLOOKUP(DATEVALUE(CONCATENATE($B10,"-",(LEFT(P$9,4)))),'Monthly averages'!$8:$42,9,FALSE))</f>
        <v>154975.23766816099</v>
      </c>
      <c r="Q10" s="176">
        <f>IF(OR($B10="Jan",$B10="Feb",$B10="Mar"),HLOOKUP(DATEVALUE(CONCATENATE($B10,"-",(RIGHT(Q$9,2)))),'Monthly averages'!$8:$42,9,FALSE),HLOOKUP(DATEVALUE(CONCATENATE($B10,"-",(LEFT(Q$9,4)))),'Monthly averages'!$8:$42,9,FALSE))</f>
        <v>158229.23222748816</v>
      </c>
      <c r="R10" s="176">
        <f>IF(OR($B10="Jan",$B10="Feb",$B10="Mar"),HLOOKUP(DATEVALUE(CONCATENATE($B10,"-",(RIGHT(R$9,2)))),'Monthly averages'!$8:$42,9,FALSE),HLOOKUP(DATEVALUE(CONCATENATE($B10,"-",(LEFT(R$9,4)))),'Monthly averages'!$8:$42,9,FALSE))</f>
        <v>154398.43673469388</v>
      </c>
      <c r="S10" s="176">
        <f>IF(OR($B10="Jan",$B10="Feb",$B10="Mar"),HLOOKUP(DATEVALUE(CONCATENATE($B10,"-",(RIGHT(S$9,2)))),'Monthly averages'!$8:$42,9,FALSE),HLOOKUP(DATEVALUE(CONCATENATE($B10,"-",(LEFT(S$9,4)))),'Monthly averages'!$8:$42,9,FALSE))</f>
        <v>155711.36923076923</v>
      </c>
      <c r="T10" s="176">
        <f>IF(OR($B10="Jan",$B10="Feb",$B10="Mar"),HLOOKUP(DATEVALUE(CONCATENATE($B10,"-",(RIGHT(T$9,2)))),'Monthly averages'!$8:$42,9,FALSE),HLOOKUP(DATEVALUE(CONCATENATE($B10,"-",(LEFT(T$9,4)))),'Monthly averages'!$8:$42,9,FALSE))</f>
        <v>161365.61235955055</v>
      </c>
      <c r="U10" s="176">
        <f>IFERROR(IF(OR($B10="Jan",$B10="Feb",$B10="Mar"),HLOOKUP(DATEVALUE(CONCATENATE($B10,"-",(RIGHT(U$9,2)))),'Monthly averages'!$8:$42,9,FALSE),HLOOKUP(DATEVALUE(CONCATENATE($B10,"-",(LEFT(U$9,4)))),'Monthly averages'!$8:$42,9,FALSE)),"")</f>
        <v>158944.69285714286</v>
      </c>
      <c r="V10" s="176">
        <f>IFERROR(IF(OR($B10="Jan",$B10="Feb",$B10="Mar"),HLOOKUP(DATEVALUE(CONCATENATE($B10,"-",(RIGHT(V$9,2)))),'Monthly averages'!$8:$42,9,FALSE),HLOOKUP(DATEVALUE(CONCATENATE($B10,"-",(LEFT(V$9,4)))),'Monthly averages'!$8:$42,9,FALSE)),"")</f>
        <v>161027.9776119403</v>
      </c>
    </row>
    <row r="11" spans="1:22" ht="15" customHeight="1">
      <c r="B11" s="177" t="s">
        <v>71</v>
      </c>
      <c r="C11" s="178">
        <f>IF(OR($B11="Jan",$B11="Feb",$B11="Mar"),HLOOKUP(DATEVALUE(CONCATENATE($B11,"-",(RIGHT(C$9,2)))),'Monthly averages'!$8:$42,9,FALSE),HLOOKUP(DATEVALUE(CONCATENATE($B11,"-",(LEFT(C$9,4)))),'Monthly averages'!$8:$42,9,FALSE))</f>
        <v>102213.95454545454</v>
      </c>
      <c r="D11" s="178">
        <f>IF(OR($B11="Jan",$B11="Feb",$B11="Mar"),HLOOKUP(DATEVALUE(CONCATENATE($B11,"-",(RIGHT(D$9,2)))),'Monthly averages'!$8:$42,9,FALSE),HLOOKUP(DATEVALUE(CONCATENATE($B11,"-",(LEFT(D$9,4)))),'Monthly averages'!$8:$42,9,FALSE))</f>
        <v>105857.89528795812</v>
      </c>
      <c r="E11" s="178">
        <f>IF(OR($B11="Jan",$B11="Feb",$B11="Mar"),HLOOKUP(DATEVALUE(CONCATENATE($B11,"-",(RIGHT(E$9,2)))),'Monthly averages'!$8:$42,9,FALSE),HLOOKUP(DATEVALUE(CONCATENATE($B11,"-",(LEFT(E$9,4)))),'Monthly averages'!$8:$42,9,FALSE))</f>
        <v>106682.50649350649</v>
      </c>
      <c r="F11" s="178">
        <f>IF(OR($B11="Jan",$B11="Feb",$B11="Mar"),HLOOKUP(DATEVALUE(CONCATENATE($B11,"-",(RIGHT(F$9,2)))),'Monthly averages'!$8:$42,9,FALSE),HLOOKUP(DATEVALUE(CONCATENATE($B11,"-",(LEFT(F$9,4)))),'Monthly averages'!$8:$42,9,FALSE))</f>
        <v>110896.84069097889</v>
      </c>
      <c r="G11" s="178">
        <f>IF(OR($B11="Jan",$B11="Feb",$B11="Mar"),HLOOKUP(DATEVALUE(CONCATENATE($B11,"-",(RIGHT(G$9,2)))),'Monthly averages'!$8:$42,9,FALSE),HLOOKUP(DATEVALUE(CONCATENATE($B11,"-",(LEFT(G$9,4)))),'Monthly averages'!$8:$42,9,FALSE))</f>
        <v>114960.61194029851</v>
      </c>
      <c r="H11" s="178">
        <f>IF(OR($B11="Jan",$B11="Feb",$B11="Mar"),HLOOKUP(DATEVALUE(CONCATENATE($B11,"-",(RIGHT(H$9,2)))),'Monthly averages'!$8:$42,9,FALSE),HLOOKUP(DATEVALUE(CONCATENATE($B11,"-",(LEFT(H$9,4)))),'Monthly averages'!$8:$42,9,FALSE))</f>
        <v>119713.13424657534</v>
      </c>
      <c r="I11" s="178">
        <f>IF(OR($B11="Jan",$B11="Feb",$B11="Mar"),HLOOKUP(DATEVALUE(CONCATENATE($B11,"-",(RIGHT(I$9,2)))),'Monthly averages'!$8:$42,9,FALSE),HLOOKUP(DATEVALUE(CONCATENATE($B11,"-",(LEFT(I$9,4)))),'Monthly averages'!$8:$42,9,FALSE))</f>
        <v>127463.72112676056</v>
      </c>
      <c r="J11" s="178">
        <f>IF(OR($B11="Jan",$B11="Feb",$B11="Mar"),HLOOKUP(DATEVALUE(CONCATENATE($B11,"-",(RIGHT(J$9,2)))),'Monthly averages'!$8:$42,9,FALSE),HLOOKUP(DATEVALUE(CONCATENATE($B11,"-",(LEFT(J$9,4)))),'Monthly averages'!$8:$42,9,FALSE))</f>
        <v>126351.94070080901</v>
      </c>
      <c r="K11" s="178">
        <f>IF(OR($B11="Jan",$B11="Feb",$B11="Mar"),HLOOKUP(DATEVALUE(CONCATENATE($B11,"-",(RIGHT(K$9,2)))),'Monthly averages'!$8:$42,9,FALSE),HLOOKUP(DATEVALUE(CONCATENATE($B11,"-",(LEFT(K$9,4)))),'Monthly averages'!$8:$42,9,FALSE))</f>
        <v>129106.866477273</v>
      </c>
      <c r="L11" s="178">
        <f>IF(OR($B11="Jan",$B11="Feb",$B11="Mar"),HLOOKUP(DATEVALUE(CONCATENATE($B11,"-",(RIGHT(L$9,2)))),'Monthly averages'!$8:$42,9,FALSE),HLOOKUP(DATEVALUE(CONCATENATE($B11,"-",(LEFT(L$9,4)))),'Monthly averages'!$8:$42,9,FALSE))</f>
        <v>128656.854748603</v>
      </c>
      <c r="M11" s="178">
        <f>IF(OR($B11="Jan",$B11="Feb",$B11="Mar"),HLOOKUP(DATEVALUE(CONCATENATE($B11,"-",(RIGHT(M$9,2)))),'Monthly averages'!$8:$42,9,FALSE),HLOOKUP(DATEVALUE(CONCATENATE($B11,"-",(LEFT(M$9,4)))),'Monthly averages'!$8:$42,9,FALSE))</f>
        <v>141180.53125</v>
      </c>
      <c r="N11" s="178">
        <f>IF(OR($B11="Jan",$B11="Feb",$B11="Mar"),HLOOKUP(DATEVALUE(CONCATENATE($B11,"-",(RIGHT(N$9,2)))),'Monthly averages'!$8:$42,9,FALSE),HLOOKUP(DATEVALUE(CONCATENATE($B11,"-",(LEFT(N$9,4)))),'Monthly averages'!$8:$42,9,FALSE))</f>
        <v>144506.402298851</v>
      </c>
      <c r="O11" s="178">
        <f>IF(OR($B11="Jan",$B11="Feb",$B11="Mar"),HLOOKUP(DATEVALUE(CONCATENATE($B11,"-",(RIGHT(O$9,2)))),'Monthly averages'!$8:$42,9,FALSE),HLOOKUP(DATEVALUE(CONCATENATE($B11,"-",(LEFT(O$9,4)))),'Monthly averages'!$8:$42,9,FALSE))</f>
        <v>149032.36820083699</v>
      </c>
      <c r="P11" s="178">
        <f>IF(OR($B11="Jan",$B11="Feb",$B11="Mar"),HLOOKUP(DATEVALUE(CONCATENATE($B11,"-",(RIGHT(P$9,2)))),'Monthly averages'!$8:$42,9,FALSE),HLOOKUP(DATEVALUE(CONCATENATE($B11,"-",(LEFT(P$9,4)))),'Monthly averages'!$8:$42,9,FALSE))</f>
        <v>153035.05853658536</v>
      </c>
      <c r="Q11" s="178">
        <f>IF(OR($B11="Jan",$B11="Feb",$B11="Mar"),HLOOKUP(DATEVALUE(CONCATENATE($B11,"-",(RIGHT(Q$9,2)))),'Monthly averages'!$8:$42,9,FALSE),HLOOKUP(DATEVALUE(CONCATENATE($B11,"-",(LEFT(Q$9,4)))),'Monthly averages'!$8:$42,9,FALSE))</f>
        <v>159405.26778242679</v>
      </c>
      <c r="R11" s="178">
        <f>IF(OR($B11="Jan",$B11="Feb",$B11="Mar"),HLOOKUP(DATEVALUE(CONCATENATE($B11,"-",(RIGHT(R$9,2)))),'Monthly averages'!$8:$42,9,FALSE),HLOOKUP(DATEVALUE(CONCATENATE($B11,"-",(LEFT(R$9,4)))),'Monthly averages'!$8:$42,9,FALSE))</f>
        <v>158670.01310043668</v>
      </c>
      <c r="S11" s="178">
        <f>IF(OR($B11="Jan",$B11="Feb",$B11="Mar"),HLOOKUP(DATEVALUE(CONCATENATE($B11,"-",(RIGHT(S$9,2)))),'Monthly averages'!$8:$42,9,FALSE),HLOOKUP(DATEVALUE(CONCATENATE($B11,"-",(LEFT(S$9,4)))),'Monthly averages'!$8:$42,9,FALSE))</f>
        <v>156851.47572815535</v>
      </c>
      <c r="T11" s="178">
        <f>IF(OR($B11="Jan",$B11="Feb",$B11="Mar"),HLOOKUP(DATEVALUE(CONCATENATE($B11,"-",(RIGHT(T$9,2)))),'Monthly averages'!$8:$42,9,FALSE),HLOOKUP(DATEVALUE(CONCATENATE($B11,"-",(LEFT(T$9,4)))),'Monthly averages'!$8:$42,9,FALSE))</f>
        <v>169445.18285714285</v>
      </c>
      <c r="U11" s="178">
        <f>IFERROR(IF(OR($B11="Jan",$B11="Feb",$B11="Mar"),HLOOKUP(DATEVALUE(CONCATENATE($B11,"-",(RIGHT(U$9,2)))),'Monthly averages'!$8:$42,9,FALSE),HLOOKUP(DATEVALUE(CONCATENATE($B11,"-",(LEFT(U$9,4)))),'Monthly averages'!$8:$42,9,FALSE)),"")</f>
        <v>156420.30215827338</v>
      </c>
      <c r="V11" s="178">
        <f>IFERROR(IF(OR($B11="Jan",$B11="Feb",$B11="Mar"),HLOOKUP(DATEVALUE(CONCATENATE($B11,"-",(RIGHT(V$9,2)))),'Monthly averages'!$8:$42,9,FALSE),HLOOKUP(DATEVALUE(CONCATENATE($B11,"-",(LEFT(V$9,4)))),'Monthly averages'!$8:$42,9,FALSE)),"")</f>
        <v>165394.37241379311</v>
      </c>
    </row>
    <row r="12" spans="1:22" ht="15" customHeight="1">
      <c r="B12" s="96" t="s">
        <v>72</v>
      </c>
      <c r="C12" s="176">
        <f>IF(OR($B12="Jan",$B12="Feb",$B12="Mar"),HLOOKUP(DATEVALUE(CONCATENATE($B12,"-",(RIGHT(C$9,2)))),'Monthly averages'!$8:$42,9,FALSE),HLOOKUP(DATEVALUE(CONCATENATE($B12,"-",(LEFT(C$9,4)))),'Monthly averages'!$8:$42,9,FALSE))</f>
        <v>94663.678308823524</v>
      </c>
      <c r="D12" s="176">
        <f>IF(OR($B12="Jan",$B12="Feb",$B12="Mar"),HLOOKUP(DATEVALUE(CONCATENATE($B12,"-",(RIGHT(D$9,2)))),'Monthly averages'!$8:$42,9,FALSE),HLOOKUP(DATEVALUE(CONCATENATE($B12,"-",(LEFT(D$9,4)))),'Monthly averages'!$8:$42,9,FALSE))</f>
        <v>99017.538011695913</v>
      </c>
      <c r="E12" s="176">
        <f>IF(OR($B12="Jan",$B12="Feb",$B12="Mar"),HLOOKUP(DATEVALUE(CONCATENATE($B12,"-",(RIGHT(E$9,2)))),'Monthly averages'!$8:$42,9,FALSE),HLOOKUP(DATEVALUE(CONCATENATE($B12,"-",(LEFT(E$9,4)))),'Monthly averages'!$8:$42,9,FALSE))</f>
        <v>95998.885350318465</v>
      </c>
      <c r="F12" s="176">
        <f>IF(OR($B12="Jan",$B12="Feb",$B12="Mar"),HLOOKUP(DATEVALUE(CONCATENATE($B12,"-",(RIGHT(F$9,2)))),'Monthly averages'!$8:$42,9,FALSE),HLOOKUP(DATEVALUE(CONCATENATE($B12,"-",(LEFT(F$9,4)))),'Monthly averages'!$8:$42,9,FALSE))</f>
        <v>99331.287383177565</v>
      </c>
      <c r="G12" s="176">
        <f>IF(OR($B12="Jan",$B12="Feb",$B12="Mar"),HLOOKUP(DATEVALUE(CONCATENATE($B12,"-",(RIGHT(G$9,2)))),'Monthly averages'!$8:$42,9,FALSE),HLOOKUP(DATEVALUE(CONCATENATE($B12,"-",(LEFT(G$9,4)))),'Monthly averages'!$8:$42,9,FALSE))</f>
        <v>102113.88283378747</v>
      </c>
      <c r="H12" s="176">
        <f>IF(OR($B12="Jan",$B12="Feb",$B12="Mar"),HLOOKUP(DATEVALUE(CONCATENATE($B12,"-",(RIGHT(H$9,2)))),'Monthly averages'!$8:$42,9,FALSE),HLOOKUP(DATEVALUE(CONCATENATE($B12,"-",(LEFT(H$9,4)))),'Monthly averages'!$8:$42,9,FALSE))</f>
        <v>113263.87922705314</v>
      </c>
      <c r="I12" s="176">
        <f>IF(OR($B12="Jan",$B12="Feb",$B12="Mar"),HLOOKUP(DATEVALUE(CONCATENATE($B12,"-",(RIGHT(I$9,2)))),'Monthly averages'!$8:$42,9,FALSE),HLOOKUP(DATEVALUE(CONCATENATE($B12,"-",(LEFT(I$9,4)))),'Monthly averages'!$8:$42,9,FALSE))</f>
        <v>118493.77030812325</v>
      </c>
      <c r="J12" s="176">
        <f>IF(OR($B12="Jan",$B12="Feb",$B12="Mar"),HLOOKUP(DATEVALUE(CONCATENATE($B12,"-",(RIGHT(J$9,2)))),'Monthly averages'!$8:$42,9,FALSE),HLOOKUP(DATEVALUE(CONCATENATE($B12,"-",(LEFT(J$9,4)))),'Monthly averages'!$8:$42,9,FALSE))</f>
        <v>120192.718157182</v>
      </c>
      <c r="K12" s="176">
        <f>IF(OR($B12="Jan",$B12="Feb",$B12="Mar"),HLOOKUP(DATEVALUE(CONCATENATE($B12,"-",(RIGHT(K$9,2)))),'Monthly averages'!$8:$42,9,FALSE),HLOOKUP(DATEVALUE(CONCATENATE($B12,"-",(LEFT(K$9,4)))),'Monthly averages'!$8:$42,9,FALSE))</f>
        <v>116026.65168539299</v>
      </c>
      <c r="L12" s="176">
        <f>IF(OR($B12="Jan",$B12="Feb",$B12="Mar"),HLOOKUP(DATEVALUE(CONCATENATE($B12,"-",(RIGHT(L$9,2)))),'Monthly averages'!$8:$42,9,FALSE),HLOOKUP(DATEVALUE(CONCATENATE($B12,"-",(LEFT(L$9,4)))),'Monthly averages'!$8:$42,9,FALSE))</f>
        <v>122741.034090909</v>
      </c>
      <c r="M12" s="176">
        <f>IF(OR($B12="Jan",$B12="Feb",$B12="Mar"),HLOOKUP(DATEVALUE(CONCATENATE($B12,"-",(RIGHT(M$9,2)))),'Monthly averages'!$8:$42,9,FALSE),HLOOKUP(DATEVALUE(CONCATENATE($B12,"-",(LEFT(M$9,4)))),'Monthly averages'!$8:$42,9,FALSE))</f>
        <v>128854.50406504099</v>
      </c>
      <c r="N12" s="176">
        <f>IF(OR($B12="Jan",$B12="Feb",$B12="Mar"),HLOOKUP(DATEVALUE(CONCATENATE($B12,"-",(RIGHT(N$9,2)))),'Monthly averages'!$8:$42,9,FALSE),HLOOKUP(DATEVALUE(CONCATENATE($B12,"-",(LEFT(N$9,4)))),'Monthly averages'!$8:$42,9,FALSE))</f>
        <v>137819.42013888899</v>
      </c>
      <c r="O12" s="176">
        <f>IF(OR($B12="Jan",$B12="Feb",$B12="Mar"),HLOOKUP(DATEVALUE(CONCATENATE($B12,"-",(RIGHT(O$9,2)))),'Monthly averages'!$8:$42,9,FALSE),HLOOKUP(DATEVALUE(CONCATENATE($B12,"-",(LEFT(O$9,4)))),'Monthly averages'!$8:$42,9,FALSE))</f>
        <v>134567.97003745299</v>
      </c>
      <c r="P12" s="176">
        <f>IF(OR($B12="Jan",$B12="Feb",$B12="Mar"),HLOOKUP(DATEVALUE(CONCATENATE($B12,"-",(RIGHT(P$9,2)))),'Monthly averages'!$8:$42,9,FALSE),HLOOKUP(DATEVALUE(CONCATENATE($B12,"-",(LEFT(P$9,4)))),'Monthly averages'!$8:$42,9,FALSE))</f>
        <v>139882.77419354839</v>
      </c>
      <c r="Q12" s="176">
        <f>IF(OR($B12="Jan",$B12="Feb",$B12="Mar"),HLOOKUP(DATEVALUE(CONCATENATE($B12,"-",(RIGHT(Q$9,2)))),'Monthly averages'!$8:$42,9,FALSE),HLOOKUP(DATEVALUE(CONCATENATE($B12,"-",(LEFT(Q$9,4)))),'Monthly averages'!$8:$42,9,FALSE))</f>
        <v>143439.3734939759</v>
      </c>
      <c r="R12" s="176">
        <f>IF(OR($B12="Jan",$B12="Feb",$B12="Mar"),HLOOKUP(DATEVALUE(CONCATENATE($B12,"-",(RIGHT(R$9,2)))),'Monthly averages'!$8:$42,9,FALSE),HLOOKUP(DATEVALUE(CONCATENATE($B12,"-",(LEFT(R$9,4)))),'Monthly averages'!$8:$42,9,FALSE))</f>
        <v>144184.74008810573</v>
      </c>
      <c r="S12" s="176">
        <f>IF(OR($B12="Jan",$B12="Feb",$B12="Mar"),HLOOKUP(DATEVALUE(CONCATENATE($B12,"-",(RIGHT(S$9,2)))),'Monthly averages'!$8:$42,9,FALSE),HLOOKUP(DATEVALUE(CONCATENATE($B12,"-",(LEFT(S$9,4)))),'Monthly averages'!$8:$42,9,FALSE))</f>
        <v>143071.09900990099</v>
      </c>
      <c r="T12" s="176">
        <f>IF(OR($B12="Jan",$B12="Feb",$B12="Mar"),HLOOKUP(DATEVALUE(CONCATENATE($B12,"-",(RIGHT(T$9,2)))),'Monthly averages'!$8:$42,9,FALSE),HLOOKUP(DATEVALUE(CONCATENATE($B12,"-",(LEFT(T$9,4)))),'Monthly averages'!$8:$42,9,FALSE))</f>
        <v>153346.09411764707</v>
      </c>
      <c r="U12" s="176">
        <f>IFERROR(IF(OR($B12="Jan",$B12="Feb",$B12="Mar"),HLOOKUP(DATEVALUE(CONCATENATE($B12,"-",(RIGHT(U$9,2)))),'Monthly averages'!$8:$42,9,FALSE),HLOOKUP(DATEVALUE(CONCATENATE($B12,"-",(LEFT(U$9,4)))),'Monthly averages'!$8:$42,9,FALSE)),"")</f>
        <v>141988.46808510637</v>
      </c>
      <c r="V12" s="176">
        <f>IFERROR(IF(OR($B12="Jan",$B12="Feb",$B12="Mar"),HLOOKUP(DATEVALUE(CONCATENATE($B12,"-",(RIGHT(V$9,2)))),'Monthly averages'!$8:$42,9,FALSE),HLOOKUP(DATEVALUE(CONCATENATE($B12,"-",(LEFT(V$9,4)))),'Monthly averages'!$8:$42,9,FALSE)),"")</f>
        <v>151580.07142857142</v>
      </c>
    </row>
    <row r="13" spans="1:22" ht="15" customHeight="1">
      <c r="B13" s="177" t="s">
        <v>73</v>
      </c>
      <c r="C13" s="178">
        <f>IF(OR($B13="Jan",$B13="Feb",$B13="Mar"),HLOOKUP(DATEVALUE(CONCATENATE($B13,"-",(RIGHT(C$9,2)))),'Monthly averages'!$8:$42,9,FALSE),HLOOKUP(DATEVALUE(CONCATENATE($B13,"-",(LEFT(C$9,4)))),'Monthly averages'!$8:$42,9,FALSE))</f>
        <v>92158.087286527516</v>
      </c>
      <c r="D13" s="178">
        <f>IF(OR($B13="Jan",$B13="Feb",$B13="Mar"),HLOOKUP(DATEVALUE(CONCATENATE($B13,"-",(RIGHT(D$9,2)))),'Monthly averages'!$8:$42,9,FALSE),HLOOKUP(DATEVALUE(CONCATENATE($B13,"-",(LEFT(D$9,4)))),'Monthly averages'!$8:$42,9,FALSE))</f>
        <v>93052.777570093458</v>
      </c>
      <c r="E13" s="178">
        <f>IF(OR($B13="Jan",$B13="Feb",$B13="Mar"),HLOOKUP(DATEVALUE(CONCATENATE($B13,"-",(RIGHT(E$9,2)))),'Monthly averages'!$8:$42,9,FALSE),HLOOKUP(DATEVALUE(CONCATENATE($B13,"-",(LEFT(E$9,4)))),'Monthly averages'!$8:$42,9,FALSE))</f>
        <v>97259.99308755761</v>
      </c>
      <c r="F13" s="178">
        <f>IF(OR($B13="Jan",$B13="Feb",$B13="Mar"),HLOOKUP(DATEVALUE(CONCATENATE($B13,"-",(RIGHT(F$9,2)))),'Monthly averages'!$8:$42,9,FALSE),HLOOKUP(DATEVALUE(CONCATENATE($B13,"-",(LEFT(F$9,4)))),'Monthly averages'!$8:$42,9,FALSE))</f>
        <v>99033.666666666672</v>
      </c>
      <c r="G13" s="178">
        <f>IF(OR($B13="Jan",$B13="Feb",$B13="Mar"),HLOOKUP(DATEVALUE(CONCATENATE($B13,"-",(RIGHT(G$9,2)))),'Monthly averages'!$8:$42,9,FALSE),HLOOKUP(DATEVALUE(CONCATENATE($B13,"-",(LEFT(G$9,4)))),'Monthly averages'!$8:$42,9,FALSE))</f>
        <v>102287.57583547558</v>
      </c>
      <c r="H13" s="178">
        <f>IF(OR($B13="Jan",$B13="Feb",$B13="Mar"),HLOOKUP(DATEVALUE(CONCATENATE($B13,"-",(RIGHT(H$9,2)))),'Monthly averages'!$8:$42,9,FALSE),HLOOKUP(DATEVALUE(CONCATENATE($B13,"-",(LEFT(H$9,4)))),'Monthly averages'!$8:$42,9,FALSE))</f>
        <v>111574.624</v>
      </c>
      <c r="I13" s="178">
        <f>IF(OR($B13="Jan",$B13="Feb",$B13="Mar"),HLOOKUP(DATEVALUE(CONCATENATE($B13,"-",(RIGHT(I$9,2)))),'Monthly averages'!$8:$42,9,FALSE),HLOOKUP(DATEVALUE(CONCATENATE($B13,"-",(LEFT(I$9,4)))),'Monthly averages'!$8:$42,9,FALSE))</f>
        <v>112675.89944134078</v>
      </c>
      <c r="J13" s="178">
        <f>IF(OR($B13="Jan",$B13="Feb",$B13="Mar"),HLOOKUP(DATEVALUE(CONCATENATE($B13,"-",(RIGHT(J$9,2)))),'Monthly averages'!$8:$42,9,FALSE),HLOOKUP(DATEVALUE(CONCATENATE($B13,"-",(LEFT(J$9,4)))),'Monthly averages'!$8:$42,9,FALSE))</f>
        <v>119006.26704545454</v>
      </c>
      <c r="K13" s="178">
        <f>IF(OR($B13="Jan",$B13="Feb",$B13="Mar"),HLOOKUP(DATEVALUE(CONCATENATE($B13,"-",(RIGHT(K$9,2)))),'Monthly averages'!$8:$42,9,FALSE),HLOOKUP(DATEVALUE(CONCATENATE($B13,"-",(LEFT(K$9,4)))),'Monthly averages'!$8:$42,9,FALSE))</f>
        <v>104645.780160858</v>
      </c>
      <c r="L13" s="178">
        <f>IF(OR($B13="Jan",$B13="Feb",$B13="Mar"),HLOOKUP(DATEVALUE(CONCATENATE($B13,"-",(RIGHT(L$9,2)))),'Monthly averages'!$8:$42,9,FALSE),HLOOKUP(DATEVALUE(CONCATENATE($B13,"-",(LEFT(L$9,4)))),'Monthly averages'!$8:$42,9,FALSE))</f>
        <v>114722.03428571401</v>
      </c>
      <c r="M13" s="178">
        <f>IF(OR($B13="Jan",$B13="Feb",$B13="Mar"),HLOOKUP(DATEVALUE(CONCATENATE($B13,"-",(RIGHT(M$9,2)))),'Monthly averages'!$8:$42,9,FALSE),HLOOKUP(DATEVALUE(CONCATENATE($B13,"-",(LEFT(M$9,4)))),'Monthly averages'!$8:$42,9,FALSE))</f>
        <v>128252.494117647</v>
      </c>
      <c r="N13" s="178">
        <f>IF(OR($B13="Jan",$B13="Feb",$B13="Mar"),HLOOKUP(DATEVALUE(CONCATENATE($B13,"-",(RIGHT(N$9,2)))),'Monthly averages'!$8:$42,9,FALSE),HLOOKUP(DATEVALUE(CONCATENATE($B13,"-",(LEFT(N$9,4)))),'Monthly averages'!$8:$42,9,FALSE))</f>
        <v>131014.76951672899</v>
      </c>
      <c r="O13" s="178">
        <f>IF(OR($B13="Jan",$B13="Feb",$B13="Mar"),HLOOKUP(DATEVALUE(CONCATENATE($B13,"-",(RIGHT(O$9,2)))),'Monthly averages'!$8:$42,9,FALSE),HLOOKUP(DATEVALUE(CONCATENATE($B13,"-",(LEFT(O$9,4)))),'Monthly averages'!$8:$42,9,FALSE))</f>
        <v>135579.392561983</v>
      </c>
      <c r="P13" s="178">
        <f>IF(OR($B13="Jan",$B13="Feb",$B13="Mar"),HLOOKUP(DATEVALUE(CONCATENATE($B13,"-",(RIGHT(P$9,2)))),'Monthly averages'!$8:$42,9,FALSE),HLOOKUP(DATEVALUE(CONCATENATE($B13,"-",(LEFT(P$9,4)))),'Monthly averages'!$8:$42,9,FALSE))</f>
        <v>133045.38955823294</v>
      </c>
      <c r="Q13" s="178">
        <f>IF(OR($B13="Jan",$B13="Feb",$B13="Mar"),HLOOKUP(DATEVALUE(CONCATENATE($B13,"-",(RIGHT(Q$9,2)))),'Monthly averages'!$8:$42,9,FALSE),HLOOKUP(DATEVALUE(CONCATENATE($B13,"-",(LEFT(Q$9,4)))),'Monthly averages'!$8:$42,9,FALSE))</f>
        <v>137221.77142857143</v>
      </c>
      <c r="R13" s="178">
        <f>IF(OR($B13="Jan",$B13="Feb",$B13="Mar"),HLOOKUP(DATEVALUE(CONCATENATE($B13,"-",(RIGHT(R$9,2)))),'Monthly averages'!$8:$42,9,FALSE),HLOOKUP(DATEVALUE(CONCATENATE($B13,"-",(LEFT(R$9,4)))),'Monthly averages'!$8:$42,9,FALSE))</f>
        <v>143834.40271493199</v>
      </c>
      <c r="S13" s="178">
        <f>IF(OR($B13="Jan",$B13="Feb",$B13="Mar"),HLOOKUP(DATEVALUE(CONCATENATE($B13,"-",(RIGHT(S$9,2)))),'Monthly averages'!$8:$42,9,FALSE),HLOOKUP(DATEVALUE(CONCATENATE($B13,"-",(LEFT(S$9,4)))),'Monthly averages'!$8:$42,9,FALSE))</f>
        <v>145153.69430051814</v>
      </c>
      <c r="T13" s="178">
        <f>IF(OR($B13="Jan",$B13="Feb",$B13="Mar"),HLOOKUP(DATEVALUE(CONCATENATE($B13,"-",(RIGHT(T$9,2)))),'Monthly averages'!$8:$42,9,FALSE),HLOOKUP(DATEVALUE(CONCATENATE($B13,"-",(LEFT(T$9,4)))),'Monthly averages'!$8:$42,9,FALSE))</f>
        <v>147770.5748502994</v>
      </c>
      <c r="U13" s="178">
        <f>IFERROR(IF(OR($B13="Jan",$B13="Feb",$B13="Mar"),HLOOKUP(DATEVALUE(CONCATENATE($B13,"-",(RIGHT(U$9,2)))),'Monthly averages'!$8:$42,9,FALSE),HLOOKUP(DATEVALUE(CONCATENATE($B13,"-",(LEFT(U$9,4)))),'Monthly averages'!$8:$42,9,FALSE)),"")</f>
        <v>140030.71223021584</v>
      </c>
      <c r="V13" s="178">
        <f>IFERROR(IF(OR($B13="Jan",$B13="Feb",$B13="Mar"),HLOOKUP(DATEVALUE(CONCATENATE($B13,"-",(RIGHT(V$9,2)))),'Monthly averages'!$8:$42,9,FALSE),HLOOKUP(DATEVALUE(CONCATENATE($B13,"-",(LEFT(V$9,4)))),'Monthly averages'!$8:$42,9,FALSE)),"")</f>
        <v>145687.9927536232</v>
      </c>
    </row>
    <row r="14" spans="1:22" ht="15" customHeight="1">
      <c r="B14" s="96" t="s">
        <v>74</v>
      </c>
      <c r="C14" s="176">
        <f>IF(OR($B14="Jan",$B14="Feb",$B14="Mar"),HLOOKUP(DATEVALUE(CONCATENATE($B14,"-",(RIGHT(C$9,2)))),'Monthly averages'!$8:$42,9,FALSE),HLOOKUP(DATEVALUE(CONCATENATE($B14,"-",(LEFT(C$9,4)))),'Monthly averages'!$8:$42,9,FALSE))</f>
        <v>87484.898496240596</v>
      </c>
      <c r="D14" s="176">
        <f>IF(OR($B14="Jan",$B14="Feb",$B14="Mar"),HLOOKUP(DATEVALUE(CONCATENATE($B14,"-",(RIGHT(D$9,2)))),'Monthly averages'!$8:$42,9,FALSE),HLOOKUP(DATEVALUE(CONCATENATE($B14,"-",(LEFT(D$9,4)))),'Monthly averages'!$8:$42,9,FALSE))</f>
        <v>91487.593253968254</v>
      </c>
      <c r="E14" s="176">
        <f>IF(OR($B14="Jan",$B14="Feb",$B14="Mar"),HLOOKUP(DATEVALUE(CONCATENATE($B14,"-",(RIGHT(E$9,2)))),'Monthly averages'!$8:$42,9,FALSE),HLOOKUP(DATEVALUE(CONCATENATE($B14,"-",(LEFT(E$9,4)))),'Monthly averages'!$8:$42,9,FALSE))</f>
        <v>91078.353467561523</v>
      </c>
      <c r="F14" s="176">
        <f>IF(OR($B14="Jan",$B14="Feb",$B14="Mar"),HLOOKUP(DATEVALUE(CONCATENATE($B14,"-",(RIGHT(F$9,2)))),'Monthly averages'!$8:$42,9,FALSE),HLOOKUP(DATEVALUE(CONCATENATE($B14,"-",(LEFT(F$9,4)))),'Monthly averages'!$8:$42,9,FALSE))</f>
        <v>95893.317865429228</v>
      </c>
      <c r="G14" s="176">
        <f>IF(OR($B14="Jan",$B14="Feb",$B14="Mar"),HLOOKUP(DATEVALUE(CONCATENATE($B14,"-",(RIGHT(G$9,2)))),'Monthly averages'!$8:$42,9,FALSE),HLOOKUP(DATEVALUE(CONCATENATE($B14,"-",(LEFT(G$9,4)))),'Monthly averages'!$8:$42,9,FALSE))</f>
        <v>98788.870712401054</v>
      </c>
      <c r="H14" s="176">
        <f>IF(OR($B14="Jan",$B14="Feb",$B14="Mar"),HLOOKUP(DATEVALUE(CONCATENATE($B14,"-",(RIGHT(H$9,2)))),'Monthly averages'!$8:$42,9,FALSE),HLOOKUP(DATEVALUE(CONCATENATE($B14,"-",(LEFT(H$9,4)))),'Monthly averages'!$8:$42,9,FALSE))</f>
        <v>107604.08146067416</v>
      </c>
      <c r="I14" s="176">
        <f>IF(OR($B14="Jan",$B14="Feb",$B14="Mar"),HLOOKUP(DATEVALUE(CONCATENATE($B14,"-",(RIGHT(I$9,2)))),'Monthly averages'!$8:$42,9,FALSE),HLOOKUP(DATEVALUE(CONCATENATE($B14,"-",(LEFT(I$9,4)))),'Monthly averages'!$8:$42,9,FALSE))</f>
        <v>107442</v>
      </c>
      <c r="J14" s="176">
        <f>IF(OR($B14="Jan",$B14="Feb",$B14="Mar"),HLOOKUP(DATEVALUE(CONCATENATE($B14,"-",(RIGHT(J$9,2)))),'Monthly averages'!$8:$42,9,FALSE),HLOOKUP(DATEVALUE(CONCATENATE($B14,"-",(LEFT(J$9,4)))),'Monthly averages'!$8:$42,9,FALSE))</f>
        <v>112716.89389920401</v>
      </c>
      <c r="K14" s="176">
        <f>IF(OR($B14="Jan",$B14="Feb",$B14="Mar"),HLOOKUP(DATEVALUE(CONCATENATE($B14,"-",(RIGHT(K$9,2)))),'Monthly averages'!$8:$42,9,FALSE),HLOOKUP(DATEVALUE(CONCATENATE($B14,"-",(LEFT(K$9,4)))),'Monthly averages'!$8:$42,9,FALSE))</f>
        <v>106599.441520468</v>
      </c>
      <c r="L14" s="176">
        <f>IF(OR($B14="Jan",$B14="Feb",$B14="Mar"),HLOOKUP(DATEVALUE(CONCATENATE($B14,"-",(RIGHT(L$9,2)))),'Monthly averages'!$8:$42,9,FALSE),HLOOKUP(DATEVALUE(CONCATENATE($B14,"-",(LEFT(L$9,4)))),'Monthly averages'!$8:$42,9,FALSE))</f>
        <v>117076.816155989</v>
      </c>
      <c r="M14" s="176">
        <f>IF(OR($B14="Jan",$B14="Feb",$B14="Mar"),HLOOKUP(DATEVALUE(CONCATENATE($B14,"-",(RIGHT(M$9,2)))),'Monthly averages'!$8:$42,9,FALSE),HLOOKUP(DATEVALUE(CONCATENATE($B14,"-",(LEFT(M$9,4)))),'Monthly averages'!$8:$42,9,FALSE))</f>
        <v>121225.704</v>
      </c>
      <c r="N14" s="176">
        <f>IF(OR($B14="Jan",$B14="Feb",$B14="Mar"),HLOOKUP(DATEVALUE(CONCATENATE($B14,"-",(RIGHT(N$9,2)))),'Monthly averages'!$8:$42,9,FALSE),HLOOKUP(DATEVALUE(CONCATENATE($B14,"-",(LEFT(N$9,4)))),'Monthly averages'!$8:$42,9,FALSE))</f>
        <v>129750.146520147</v>
      </c>
      <c r="O14" s="176">
        <f>IF(OR($B14="Jan",$B14="Feb",$B14="Mar"),HLOOKUP(DATEVALUE(CONCATENATE($B14,"-",(RIGHT(O$9,2)))),'Monthly averages'!$8:$42,9,FALSE),HLOOKUP(DATEVALUE(CONCATENATE($B14,"-",(LEFT(O$9,4)))),'Monthly averages'!$8:$42,9,FALSE))</f>
        <v>123271.81497797401</v>
      </c>
      <c r="P14" s="176">
        <f>IF(OR($B14="Jan",$B14="Feb",$B14="Mar"),HLOOKUP(DATEVALUE(CONCATENATE($B14,"-",(RIGHT(P$9,2)))),'Monthly averages'!$8:$42,9,FALSE),HLOOKUP(DATEVALUE(CONCATENATE($B14,"-",(LEFT(P$9,4)))),'Monthly averages'!$8:$42,9,FALSE))</f>
        <v>132110.43083003952</v>
      </c>
      <c r="Q14" s="176">
        <f>IF(OR($B14="Jan",$B14="Feb",$B14="Mar"),HLOOKUP(DATEVALUE(CONCATENATE($B14,"-",(RIGHT(Q$9,2)))),'Monthly averages'!$8:$42,9,FALSE),HLOOKUP(DATEVALUE(CONCATENATE($B14,"-",(LEFT(Q$9,4)))),'Monthly averages'!$8:$42,9,FALSE))</f>
        <v>133511.13278008299</v>
      </c>
      <c r="R14" s="176">
        <f>IF(OR($B14="Jan",$B14="Feb",$B14="Mar"),HLOOKUP(DATEVALUE(CONCATENATE($B14,"-",(RIGHT(R$9,2)))),'Monthly averages'!$8:$42,9,FALSE),HLOOKUP(DATEVALUE(CONCATENATE($B14,"-",(LEFT(R$9,4)))),'Monthly averages'!$8:$42,9,FALSE))</f>
        <v>136621.97260273973</v>
      </c>
      <c r="S14" s="176">
        <f>IF(OR($B14="Jan",$B14="Feb",$B14="Mar"),HLOOKUP(DATEVALUE(CONCATENATE($B14,"-",(RIGHT(S$9,2)))),'Monthly averages'!$8:$42,9,FALSE),HLOOKUP(DATEVALUE(CONCATENATE($B14,"-",(LEFT(S$9,4)))),'Monthly averages'!$8:$42,9,FALSE))</f>
        <v>135119.84848484848</v>
      </c>
      <c r="T14" s="176">
        <f>IF(OR($B14="Jan",$B14="Feb",$B14="Mar"),HLOOKUP(DATEVALUE(CONCATENATE($B14,"-",(RIGHT(T$9,2)))),'Monthly averages'!$8:$42,9,FALSE),HLOOKUP(DATEVALUE(CONCATENATE($B14,"-",(LEFT(T$9,4)))),'Monthly averages'!$8:$42,9,FALSE))</f>
        <v>138229.96913580247</v>
      </c>
      <c r="U14" s="176">
        <f>IFERROR(IF(OR($B14="Jan",$B14="Feb",$B14="Mar"),HLOOKUP(DATEVALUE(CONCATENATE($B14,"-",(RIGHT(U$9,2)))),'Monthly averages'!$8:$42,9,FALSE),HLOOKUP(DATEVALUE(CONCATENATE($B14,"-",(LEFT(U$9,4)))),'Monthly averages'!$8:$42,9,FALSE)),"")</f>
        <v>137314.38888888888</v>
      </c>
      <c r="V14" s="176">
        <f>IFERROR(IF(OR($B14="Jan",$B14="Feb",$B14="Mar"),HLOOKUP(DATEVALUE(CONCATENATE($B14,"-",(RIGHT(V$9,2)))),'Monthly averages'!$8:$42,9,FALSE),HLOOKUP(DATEVALUE(CONCATENATE($B14,"-",(LEFT(V$9,4)))),'Monthly averages'!$8:$42,9,FALSE)),"")</f>
        <v>138520.61029411765</v>
      </c>
    </row>
    <row r="15" spans="1:22" ht="15" customHeight="1">
      <c r="B15" s="177" t="s">
        <v>75</v>
      </c>
      <c r="C15" s="178">
        <f>IF(OR($B15="Jan",$B15="Feb",$B15="Mar"),HLOOKUP(DATEVALUE(CONCATENATE($B15,"-",(RIGHT(C$9,2)))),'Monthly averages'!$8:$42,9,FALSE),HLOOKUP(DATEVALUE(CONCATENATE($B15,"-",(LEFT(C$9,4)))),'Monthly averages'!$8:$42,9,FALSE))</f>
        <v>81600.273244781783</v>
      </c>
      <c r="D15" s="178">
        <f>IF(OR($B15="Jan",$B15="Feb",$B15="Mar"),HLOOKUP(DATEVALUE(CONCATENATE($B15,"-",(RIGHT(D$9,2)))),'Monthly averages'!$8:$42,9,FALSE),HLOOKUP(DATEVALUE(CONCATENATE($B15,"-",(LEFT(D$9,4)))),'Monthly averages'!$8:$42,9,FALSE))</f>
        <v>85523.465886939564</v>
      </c>
      <c r="E15" s="178">
        <f>IF(OR($B15="Jan",$B15="Feb",$B15="Mar"),HLOOKUP(DATEVALUE(CONCATENATE($B15,"-",(RIGHT(E$9,2)))),'Monthly averages'!$8:$42,9,FALSE),HLOOKUP(DATEVALUE(CONCATENATE($B15,"-",(LEFT(E$9,4)))),'Monthly averages'!$8:$42,9,FALSE))</f>
        <v>88861.719626168226</v>
      </c>
      <c r="F15" s="178">
        <f>IF(OR($B15="Jan",$B15="Feb",$B15="Mar"),HLOOKUP(DATEVALUE(CONCATENATE($B15,"-",(RIGHT(F$9,2)))),'Monthly averages'!$8:$42,9,FALSE),HLOOKUP(DATEVALUE(CONCATENATE($B15,"-",(LEFT(F$9,4)))),'Monthly averages'!$8:$42,9,FALSE))</f>
        <v>89979.043062200959</v>
      </c>
      <c r="G15" s="178">
        <f>IF(OR($B15="Jan",$B15="Feb",$B15="Mar"),HLOOKUP(DATEVALUE(CONCATENATE($B15,"-",(RIGHT(G$9,2)))),'Monthly averages'!$8:$42,9,FALSE),HLOOKUP(DATEVALUE(CONCATENATE($B15,"-",(LEFT(G$9,4)))),'Monthly averages'!$8:$42,9,FALSE))</f>
        <v>94838.194805194798</v>
      </c>
      <c r="H15" s="178">
        <f>IF(OR($B15="Jan",$B15="Feb",$B15="Mar"),HLOOKUP(DATEVALUE(CONCATENATE($B15,"-",(RIGHT(H$9,2)))),'Monthly averages'!$8:$42,9,FALSE),HLOOKUP(DATEVALUE(CONCATENATE($B15,"-",(LEFT(H$9,4)))),'Monthly averages'!$8:$42,9,FALSE))</f>
        <v>102556.28108108108</v>
      </c>
      <c r="I15" s="178">
        <f>IF(OR($B15="Jan",$B15="Feb",$B15="Mar"),HLOOKUP(DATEVALUE(CONCATENATE($B15,"-",(RIGHT(I$9,2)))),'Monthly averages'!$8:$42,9,FALSE),HLOOKUP(DATEVALUE(CONCATENATE($B15,"-",(LEFT(I$9,4)))),'Monthly averages'!$8:$42,9,FALSE))</f>
        <v>107935</v>
      </c>
      <c r="J15" s="178">
        <f>IF(OR($B15="Jan",$B15="Feb",$B15="Mar"),HLOOKUP(DATEVALUE(CONCATENATE($B15,"-",(RIGHT(J$9,2)))),'Monthly averages'!$8:$42,9,FALSE),HLOOKUP(DATEVALUE(CONCATENATE($B15,"-",(LEFT(J$9,4)))),'Monthly averages'!$8:$42,9,FALSE))</f>
        <v>107162.882352941</v>
      </c>
      <c r="K15" s="178">
        <f>IF(OR($B15="Jan",$B15="Feb",$B15="Mar"),HLOOKUP(DATEVALUE(CONCATENATE($B15,"-",(RIGHT(K$9,2)))),'Monthly averages'!$8:$42,9,FALSE),HLOOKUP(DATEVALUE(CONCATENATE($B15,"-",(LEFT(K$9,4)))),'Monthly averages'!$8:$42,9,FALSE))</f>
        <v>102863.10079575601</v>
      </c>
      <c r="L15" s="178">
        <f>IF(OR($B15="Jan",$B15="Feb",$B15="Mar"),HLOOKUP(DATEVALUE(CONCATENATE($B15,"-",(RIGHT(L$9,2)))),'Monthly averages'!$8:$42,9,FALSE),HLOOKUP(DATEVALUE(CONCATENATE($B15,"-",(LEFT(L$9,4)))),'Monthly averages'!$8:$42,9,FALSE))</f>
        <v>114540.142857143</v>
      </c>
      <c r="M15" s="178">
        <f>IF(OR($B15="Jan",$B15="Feb",$B15="Mar"),HLOOKUP(DATEVALUE(CONCATENATE($B15,"-",(RIGHT(M$9,2)))),'Monthly averages'!$8:$42,9,FALSE),HLOOKUP(DATEVALUE(CONCATENATE($B15,"-",(LEFT(M$9,4)))),'Monthly averages'!$8:$42,9,FALSE))</f>
        <v>115045.081151832</v>
      </c>
      <c r="N15" s="178">
        <f>IF(OR($B15="Jan",$B15="Feb",$B15="Mar"),HLOOKUP(DATEVALUE(CONCATENATE($B15,"-",(RIGHT(N$9,2)))),'Monthly averages'!$8:$42,9,FALSE),HLOOKUP(DATEVALUE(CONCATENATE($B15,"-",(LEFT(N$9,4)))),'Monthly averages'!$8:$42,9,FALSE))</f>
        <v>121003.20996441301</v>
      </c>
      <c r="O15" s="178">
        <f>IF(OR($B15="Jan",$B15="Feb",$B15="Mar"),HLOOKUP(DATEVALUE(CONCATENATE($B15,"-",(RIGHT(O$9,2)))),'Monthly averages'!$8:$42,9,FALSE),HLOOKUP(DATEVALUE(CONCATENATE($B15,"-",(LEFT(O$9,4)))),'Monthly averages'!$8:$42,9,FALSE))</f>
        <v>128746.16883116899</v>
      </c>
      <c r="P15" s="178">
        <f>IF(OR($B15="Jan",$B15="Feb",$B15="Mar"),HLOOKUP(DATEVALUE(CONCATENATE($B15,"-",(RIGHT(P$9,2)))),'Monthly averages'!$8:$42,9,FALSE),HLOOKUP(DATEVALUE(CONCATENATE($B15,"-",(LEFT(P$9,4)))),'Monthly averages'!$8:$42,9,FALSE))</f>
        <v>128677.55102040817</v>
      </c>
      <c r="Q15" s="178">
        <f>IF(OR($B15="Jan",$B15="Feb",$B15="Mar"),HLOOKUP(DATEVALUE(CONCATENATE($B15,"-",(RIGHT(Q$9,2)))),'Monthly averages'!$8:$42,9,FALSE),HLOOKUP(DATEVALUE(CONCATENATE($B15,"-",(LEFT(Q$9,4)))),'Monthly averages'!$8:$42,9,FALSE))</f>
        <v>131129.07423580787</v>
      </c>
      <c r="R15" s="178">
        <f>IF(OR($B15="Jan",$B15="Feb",$B15="Mar"),HLOOKUP(DATEVALUE(CONCATENATE($B15,"-",(RIGHT(R$9,2)))),'Monthly averages'!$8:$42,9,FALSE),HLOOKUP(DATEVALUE(CONCATENATE($B15,"-",(LEFT(R$9,4)))),'Monthly averages'!$8:$42,9,FALSE))</f>
        <v>133552.04444444444</v>
      </c>
      <c r="S15" s="178">
        <f>IF(OR($B15="Jan",$B15="Feb",$B15="Mar"),HLOOKUP(DATEVALUE(CONCATENATE($B15,"-",(RIGHT(S$9,2)))),'Monthly averages'!$8:$42,9,FALSE),HLOOKUP(DATEVALUE(CONCATENATE($B15,"-",(LEFT(S$9,4)))),'Monthly averages'!$8:$42,9,FALSE))</f>
        <v>134550.68367346938</v>
      </c>
      <c r="T15" s="178">
        <f>IF(OR($B15="Jan",$B15="Feb",$B15="Mar"),HLOOKUP(DATEVALUE(CONCATENATE($B15,"-",(RIGHT(T$9,2)))),'Monthly averages'!$8:$42,9,FALSE),HLOOKUP(DATEVALUE(CONCATENATE($B15,"-",(LEFT(T$9,4)))),'Monthly averages'!$8:$42,9,FALSE))</f>
        <v>136037.71098265896</v>
      </c>
      <c r="U15" s="178">
        <f>IFERROR(IF(OR($B15="Jan",$B15="Feb",$B15="Mar"),HLOOKUP(DATEVALUE(CONCATENATE($B15,"-",(RIGHT(U$9,2)))),'Monthly averages'!$8:$42,9,FALSE),HLOOKUP(DATEVALUE(CONCATENATE($B15,"-",(LEFT(U$9,4)))),'Monthly averages'!$8:$42,9,FALSE)),"")</f>
        <v>135580.65131578947</v>
      </c>
      <c r="V15" s="178">
        <f>IFERROR(IF(OR($B15="Jan",$B15="Feb",$B15="Mar"),HLOOKUP(DATEVALUE(CONCATENATE($B15,"-",(RIGHT(V$9,2)))),'Monthly averages'!$8:$42,9,FALSE),HLOOKUP(DATEVALUE(CONCATENATE($B15,"-",(LEFT(V$9,4)))),'Monthly averages'!$8:$42,9,FALSE)),"")</f>
        <v>133568.63565891472</v>
      </c>
    </row>
    <row r="16" spans="1:22" ht="15" customHeight="1">
      <c r="B16" s="96" t="s">
        <v>76</v>
      </c>
      <c r="C16" s="176">
        <f>IF(OR($B16="Jan",$B16="Feb",$B16="Mar"),HLOOKUP(DATEVALUE(CONCATENATE($B16,"-",(RIGHT(C$9,2)))),'Monthly averages'!$8:$42,9,FALSE),HLOOKUP(DATEVALUE(CONCATENATE($B16,"-",(LEFT(C$9,4)))),'Monthly averages'!$8:$42,9,FALSE))</f>
        <v>84824.796511627908</v>
      </c>
      <c r="D16" s="176">
        <f>IF(OR($B16="Jan",$B16="Feb",$B16="Mar"),HLOOKUP(DATEVALUE(CONCATENATE($B16,"-",(RIGHT(D$9,2)))),'Monthly averages'!$8:$42,9,FALSE),HLOOKUP(DATEVALUE(CONCATENATE($B16,"-",(LEFT(D$9,4)))),'Monthly averages'!$8:$42,9,FALSE))</f>
        <v>89728</v>
      </c>
      <c r="E16" s="176">
        <f>IF(OR($B16="Jan",$B16="Feb",$B16="Mar"),HLOOKUP(DATEVALUE(CONCATENATE($B16,"-",(RIGHT(E$9,2)))),'Monthly averages'!$8:$42,9,FALSE),HLOOKUP(DATEVALUE(CONCATENATE($B16,"-",(LEFT(E$9,4)))),'Monthly averages'!$8:$42,9,FALSE))</f>
        <v>94526.508620689652</v>
      </c>
      <c r="F16" s="176">
        <f>IF(OR($B16="Jan",$B16="Feb",$B16="Mar"),HLOOKUP(DATEVALUE(CONCATENATE($B16,"-",(RIGHT(F$9,2)))),'Monthly averages'!$8:$42,9,FALSE),HLOOKUP(DATEVALUE(CONCATENATE($B16,"-",(LEFT(F$9,4)))),'Monthly averages'!$8:$42,9,FALSE))</f>
        <v>94618.742596810931</v>
      </c>
      <c r="G16" s="176">
        <f>IF(OR($B16="Jan",$B16="Feb",$B16="Mar"),HLOOKUP(DATEVALUE(CONCATENATE($B16,"-",(RIGHT(G$9,2)))),'Monthly averages'!$8:$42,9,FALSE),HLOOKUP(DATEVALUE(CONCATENATE($B16,"-",(LEFT(G$9,4)))),'Monthly averages'!$8:$42,9,FALSE))</f>
        <v>98752.69518716578</v>
      </c>
      <c r="H16" s="176">
        <f>IF(OR($B16="Jan",$B16="Feb",$B16="Mar"),HLOOKUP(DATEVALUE(CONCATENATE($B16,"-",(RIGHT(H$9,2)))),'Monthly averages'!$8:$42,9,FALSE),HLOOKUP(DATEVALUE(CONCATENATE($B16,"-",(LEFT(H$9,4)))),'Monthly averages'!$8:$42,9,FALSE))</f>
        <v>107719.79022988505</v>
      </c>
      <c r="I16" s="176">
        <f>IF(OR($B16="Jan",$B16="Feb",$B16="Mar"),HLOOKUP(DATEVALUE(CONCATENATE($B16,"-",(RIGHT(I$9,2)))),'Monthly averages'!$8:$42,9,FALSE),HLOOKUP(DATEVALUE(CONCATENATE($B16,"-",(LEFT(I$9,4)))),'Monthly averages'!$8:$42,9,FALSE))</f>
        <v>113343</v>
      </c>
      <c r="J16" s="176">
        <f>IF(OR($B16="Jan",$B16="Feb",$B16="Mar"),HLOOKUP(DATEVALUE(CONCATENATE($B16,"-",(RIGHT(J$9,2)))),'Monthly averages'!$8:$42,9,FALSE),HLOOKUP(DATEVALUE(CONCATENATE($B16,"-",(LEFT(J$9,4)))),'Monthly averages'!$8:$42,9,FALSE))</f>
        <v>114342.04972375699</v>
      </c>
      <c r="K16" s="176">
        <f>IF(OR($B16="Jan",$B16="Feb",$B16="Mar"),HLOOKUP(DATEVALUE(CONCATENATE($B16,"-",(RIGHT(K$9,2)))),'Monthly averages'!$8:$42,9,FALSE),HLOOKUP(DATEVALUE(CONCATENATE($B16,"-",(LEFT(K$9,4)))),'Monthly averages'!$8:$42,9,FALSE))</f>
        <v>103257.75956284199</v>
      </c>
      <c r="L16" s="176">
        <f>IF(OR($B16="Jan",$B16="Feb",$B16="Mar"),HLOOKUP(DATEVALUE(CONCATENATE($B16,"-",(RIGHT(L$9,2)))),'Monthly averages'!$8:$42,9,FALSE),HLOOKUP(DATEVALUE(CONCATENATE($B16,"-",(LEFT(L$9,4)))),'Monthly averages'!$8:$42,9,FALSE))</f>
        <v>117522.872773537</v>
      </c>
      <c r="M16" s="176">
        <f>IF(OR($B16="Jan",$B16="Feb",$B16="Mar"),HLOOKUP(DATEVALUE(CONCATENATE($B16,"-",(RIGHT(M$9,2)))),'Monthly averages'!$8:$42,9,FALSE),HLOOKUP(DATEVALUE(CONCATENATE($B16,"-",(LEFT(M$9,4)))),'Monthly averages'!$8:$42,9,FALSE))</f>
        <v>122605.22067039101</v>
      </c>
      <c r="N16" s="176">
        <f>IF(OR($B16="Jan",$B16="Feb",$B16="Mar"),HLOOKUP(DATEVALUE(CONCATENATE($B16,"-",(RIGHT(N$9,2)))),'Monthly averages'!$8:$42,9,FALSE),HLOOKUP(DATEVALUE(CONCATENATE($B16,"-",(LEFT(N$9,4)))),'Monthly averages'!$8:$42,9,FALSE))</f>
        <v>124245.329588015</v>
      </c>
      <c r="O16" s="176">
        <f>IF(OR($B16="Jan",$B16="Feb",$B16="Mar"),HLOOKUP(DATEVALUE(CONCATENATE($B16,"-",(RIGHT(O$9,2)))),'Monthly averages'!$8:$42,9,FALSE),HLOOKUP(DATEVALUE(CONCATENATE($B16,"-",(LEFT(O$9,4)))),'Monthly averages'!$8:$42,9,FALSE))</f>
        <v>124994.39075630299</v>
      </c>
      <c r="P16" s="176">
        <f>IF(OR($B16="Jan",$B16="Feb",$B16="Mar"),HLOOKUP(DATEVALUE(CONCATENATE($B16,"-",(RIGHT(P$9,2)))),'Monthly averages'!$8:$42,9,FALSE),HLOOKUP(DATEVALUE(CONCATENATE($B16,"-",(LEFT(P$9,4)))),'Monthly averages'!$8:$42,9,FALSE))</f>
        <v>136451.85714285713</v>
      </c>
      <c r="Q16" s="176">
        <f>IF(OR($B16="Jan",$B16="Feb",$B16="Mar"),HLOOKUP(DATEVALUE(CONCATENATE($B16,"-",(RIGHT(Q$9,2)))),'Monthly averages'!$8:$42,9,FALSE),HLOOKUP(DATEVALUE(CONCATENATE($B16,"-",(LEFT(Q$9,4)))),'Monthly averages'!$8:$42,9,FALSE))</f>
        <v>138945.94312796209</v>
      </c>
      <c r="R16" s="176">
        <f>IF(OR($B16="Jan",$B16="Feb",$B16="Mar"),HLOOKUP(DATEVALUE(CONCATENATE($B16,"-",(RIGHT(R$9,2)))),'Monthly averages'!$8:$42,9,FALSE),HLOOKUP(DATEVALUE(CONCATENATE($B16,"-",(LEFT(R$9,4)))),'Monthly averages'!$8:$42,9,FALSE))</f>
        <v>145798</v>
      </c>
      <c r="S16" s="176">
        <f>IF(OR($B16="Jan",$B16="Feb",$B16="Mar"),HLOOKUP(DATEVALUE(CONCATENATE($B16,"-",(RIGHT(S$9,2)))),'Monthly averages'!$8:$42,9,FALSE),HLOOKUP(DATEVALUE(CONCATENATE($B16,"-",(LEFT(S$9,4)))),'Monthly averages'!$8:$42,9,FALSE))</f>
        <v>142336.36548223349</v>
      </c>
      <c r="T16" s="176">
        <f>IF(OR($B16="Jan",$B16="Feb",$B16="Mar"),HLOOKUP(DATEVALUE(CONCATENATE($B16,"-",(RIGHT(T$9,2)))),'Monthly averages'!$8:$42,9,FALSE),HLOOKUP(DATEVALUE(CONCATENATE($B16,"-",(LEFT(T$9,4)))),'Monthly averages'!$8:$42,9,FALSE))</f>
        <v>140939.65605095541</v>
      </c>
      <c r="U16" s="176">
        <f>IFERROR(IF(OR($B16="Jan",$B16="Feb",$B16="Mar"),HLOOKUP(DATEVALUE(CONCATENATE($B16,"-",(RIGHT(U$9,2)))),'Monthly averages'!$8:$42,9,FALSE),HLOOKUP(DATEVALUE(CONCATENATE($B16,"-",(LEFT(U$9,4)))),'Monthly averages'!$8:$42,9,FALSE)),"")</f>
        <v>143763.9420289855</v>
      </c>
      <c r="V16" s="176">
        <f>IFERROR(IF(OR($B16="Jan",$B16="Feb",$B16="Mar"),HLOOKUP(DATEVALUE(CONCATENATE($B16,"-",(RIGHT(V$9,2)))),'Monthly averages'!$8:$42,9,FALSE),HLOOKUP(DATEVALUE(CONCATENATE($B16,"-",(LEFT(V$9,4)))),'Monthly averages'!$8:$42,9,FALSE)),"")</f>
        <v>145977.81395348837</v>
      </c>
    </row>
    <row r="17" spans="2:22" ht="15" customHeight="1">
      <c r="B17" s="177" t="s">
        <v>77</v>
      </c>
      <c r="C17" s="178">
        <f>IF(OR($B17="Jan",$B17="Feb",$B17="Mar"),HLOOKUP(DATEVALUE(CONCATENATE($B17,"-",(RIGHT(C$9,2)))),'Monthly averages'!$8:$42,9,FALSE),HLOOKUP(DATEVALUE(CONCATENATE($B17,"-",(LEFT(C$9,4)))),'Monthly averages'!$8:$42,9,FALSE))</f>
        <v>87507.1145194274</v>
      </c>
      <c r="D17" s="178">
        <f>IF(OR($B17="Jan",$B17="Feb",$B17="Mar"),HLOOKUP(DATEVALUE(CONCATENATE($B17,"-",(RIGHT(D$9,2)))),'Monthly averages'!$8:$42,9,FALSE),HLOOKUP(DATEVALUE(CONCATENATE($B17,"-",(LEFT(D$9,4)))),'Monthly averages'!$8:$42,9,FALSE))</f>
        <v>88065.332007952282</v>
      </c>
      <c r="E17" s="178">
        <f>IF(OR($B17="Jan",$B17="Feb",$B17="Mar"),HLOOKUP(DATEVALUE(CONCATENATE($B17,"-",(RIGHT(E$9,2)))),'Monthly averages'!$8:$42,9,FALSE),HLOOKUP(DATEVALUE(CONCATENATE($B17,"-",(LEFT(E$9,4)))),'Monthly averages'!$8:$42,9,FALSE))</f>
        <v>94895.427160493826</v>
      </c>
      <c r="F17" s="178">
        <f>IF(OR($B17="Jan",$B17="Feb",$B17="Mar"),HLOOKUP(DATEVALUE(CONCATENATE($B17,"-",(RIGHT(F$9,2)))),'Monthly averages'!$8:$42,9,FALSE),HLOOKUP(DATEVALUE(CONCATENATE($B17,"-",(LEFT(F$9,4)))),'Monthly averages'!$8:$42,9,FALSE))</f>
        <v>97909.579365079364</v>
      </c>
      <c r="G17" s="178">
        <f>IF(OR($B17="Jan",$B17="Feb",$B17="Mar"),HLOOKUP(DATEVALUE(CONCATENATE($B17,"-",(RIGHT(G$9,2)))),'Monthly averages'!$8:$42,9,FALSE),HLOOKUP(DATEVALUE(CONCATENATE($B17,"-",(LEFT(G$9,4)))),'Monthly averages'!$8:$42,9,FALSE))</f>
        <v>101535.81073446327</v>
      </c>
      <c r="H17" s="178">
        <f>IF(OR($B17="Jan",$B17="Feb",$B17="Mar"),HLOOKUP(DATEVALUE(CONCATENATE($B17,"-",(RIGHT(H$9,2)))),'Monthly averages'!$8:$42,9,FALSE),HLOOKUP(DATEVALUE(CONCATENATE($B17,"-",(LEFT(H$9,4)))),'Monthly averages'!$8:$42,9,FALSE))</f>
        <v>106423.59090909091</v>
      </c>
      <c r="I17" s="178">
        <f>IF(OR($B17="Jan",$B17="Feb",$B17="Mar"),HLOOKUP(DATEVALUE(CONCATENATE($B17,"-",(RIGHT(I$9,2)))),'Monthly averages'!$8:$42,9,FALSE),HLOOKUP(DATEVALUE(CONCATENATE($B17,"-",(LEFT(I$9,4)))),'Monthly averages'!$8:$42,9,FALSE))</f>
        <v>111328</v>
      </c>
      <c r="J17" s="178">
        <f>IF(OR($B17="Jan",$B17="Feb",$B17="Mar"),HLOOKUP(DATEVALUE(CONCATENATE($B17,"-",(RIGHT(J$9,2)))),'Monthly averages'!$8:$42,9,FALSE),HLOOKUP(DATEVALUE(CONCATENATE($B17,"-",(LEFT(J$9,4)))),'Monthly averages'!$8:$42,9,FALSE))</f>
        <v>111363.570247934</v>
      </c>
      <c r="K17" s="178">
        <f>IF(OR($B17="Jan",$B17="Feb",$B17="Mar"),HLOOKUP(DATEVALUE(CONCATENATE($B17,"-",(RIGHT(K$9,2)))),'Monthly averages'!$8:$42,9,FALSE),HLOOKUP(DATEVALUE(CONCATENATE($B17,"-",(LEFT(K$9,4)))),'Monthly averages'!$8:$42,9,FALSE))</f>
        <v>104883.082317073</v>
      </c>
      <c r="L17" s="178">
        <f>IF(OR($B17="Jan",$B17="Feb",$B17="Mar"),HLOOKUP(DATEVALUE(CONCATENATE($B17,"-",(RIGHT(L$9,2)))),'Monthly averages'!$8:$42,9,FALSE),HLOOKUP(DATEVALUE(CONCATENATE($B17,"-",(LEFT(L$9,4)))),'Monthly averages'!$8:$42,9,FALSE))</f>
        <v>115601.25428571401</v>
      </c>
      <c r="M17" s="178">
        <f>IF(OR($B17="Jan",$B17="Feb",$B17="Mar"),HLOOKUP(DATEVALUE(CONCATENATE($B17,"-",(RIGHT(M$9,2)))),'Monthly averages'!$8:$42,9,FALSE),HLOOKUP(DATEVALUE(CONCATENATE($B17,"-",(LEFT(M$9,4)))),'Monthly averages'!$8:$42,9,FALSE))</f>
        <v>119537.837988827</v>
      </c>
      <c r="N17" s="178">
        <f>IF(OR($B17="Jan",$B17="Feb",$B17="Mar"),HLOOKUP(DATEVALUE(CONCATENATE($B17,"-",(RIGHT(N$9,2)))),'Monthly averages'!$8:$42,9,FALSE),HLOOKUP(DATEVALUE(CONCATENATE($B17,"-",(LEFT(N$9,4)))),'Monthly averages'!$8:$42,9,FALSE))</f>
        <v>129916.34</v>
      </c>
      <c r="O17" s="178">
        <f>IF(OR($B17="Jan",$B17="Feb",$B17="Mar"),HLOOKUP(DATEVALUE(CONCATENATE($B17,"-",(RIGHT(O$9,2)))),'Monthly averages'!$8:$42,9,FALSE),HLOOKUP(DATEVALUE(CONCATENATE($B17,"-",(LEFT(O$9,4)))),'Monthly averages'!$8:$42,9,FALSE))</f>
        <v>125112.70869565201</v>
      </c>
      <c r="P17" s="178">
        <f>IF(OR($B17="Jan",$B17="Feb",$B17="Mar"),HLOOKUP(DATEVALUE(CONCATENATE($B17,"-",(RIGHT(P$9,2)))),'Monthly averages'!$8:$42,9,FALSE),HLOOKUP(DATEVALUE(CONCATENATE($B17,"-",(LEFT(P$9,4)))),'Monthly averages'!$8:$42,9,FALSE))</f>
        <v>139853.57641921396</v>
      </c>
      <c r="Q17" s="178">
        <f>IF(OR($B17="Jan",$B17="Feb",$B17="Mar"),HLOOKUP(DATEVALUE(CONCATENATE($B17,"-",(RIGHT(Q$9,2)))),'Monthly averages'!$8:$42,9,FALSE),HLOOKUP(DATEVALUE(CONCATENATE($B17,"-",(LEFT(Q$9,4)))),'Monthly averages'!$8:$42,9,FALSE))</f>
        <v>139140.02830188681</v>
      </c>
      <c r="R17" s="178">
        <f>IF(OR($B17="Jan",$B17="Feb",$B17="Mar"),HLOOKUP(DATEVALUE(CONCATENATE($B17,"-",(RIGHT(R$9,2)))),'Monthly averages'!$8:$42,9,FALSE),HLOOKUP(DATEVALUE(CONCATENATE($B17,"-",(LEFT(R$9,4)))),'Monthly averages'!$8:$42,9,FALSE))</f>
        <v>142366.46231155779</v>
      </c>
      <c r="S17" s="178">
        <f>IF(OR($B17="Jan",$B17="Feb",$B17="Mar"),HLOOKUP(DATEVALUE(CONCATENATE($B17,"-",(RIGHT(S$9,2)))),'Monthly averages'!$8:$42,9,FALSE),HLOOKUP(DATEVALUE(CONCATENATE($B17,"-",(LEFT(S$9,4)))),'Monthly averages'!$8:$42,9,FALSE))</f>
        <v>146405.53092783506</v>
      </c>
      <c r="T17" s="178">
        <f>IF(OR($B17="Jan",$B17="Feb",$B17="Mar"),HLOOKUP(DATEVALUE(CONCATENATE($B17,"-",(RIGHT(T$9,2)))),'Monthly averages'!$8:$42,9,FALSE),HLOOKUP(DATEVALUE(CONCATENATE($B17,"-",(LEFT(T$9,4)))),'Monthly averages'!$8:$42,9,FALSE))</f>
        <v>144780.34177215191</v>
      </c>
      <c r="U17" s="178">
        <f>IFERROR(IF(OR($B17="Jan",$B17="Feb",$B17="Mar"),HLOOKUP(DATEVALUE(CONCATENATE($B17,"-",(RIGHT(U$9,2)))),'Monthly averages'!$8:$42,9,FALSE),HLOOKUP(DATEVALUE(CONCATENATE($B17,"-",(LEFT(U$9,4)))),'Monthly averages'!$8:$42,9,FALSE)),"")</f>
        <v>151326.15068493152</v>
      </c>
      <c r="V17" s="178" t="str">
        <f>IFERROR(IF(OR($B17="Jan",$B17="Feb",$B17="Mar"),HLOOKUP(DATEVALUE(CONCATENATE($B17,"-",(RIGHT(V$9,2)))),'Monthly averages'!$8:$42,9,FALSE),HLOOKUP(DATEVALUE(CONCATENATE($B17,"-",(LEFT(V$9,4)))),'Monthly averages'!$8:$42,9,FALSE)),"")</f>
        <v/>
      </c>
    </row>
    <row r="18" spans="2:22" ht="15" customHeight="1">
      <c r="B18" s="96" t="s">
        <v>78</v>
      </c>
      <c r="C18" s="176">
        <f>IF(OR($B18="Jan",$B18="Feb",$B18="Mar"),HLOOKUP(DATEVALUE(CONCATENATE($B18,"-",(RIGHT(C$9,2)))),'Monthly averages'!$8:$42,9,FALSE),HLOOKUP(DATEVALUE(CONCATENATE($B18,"-",(LEFT(C$9,4)))),'Monthly averages'!$8:$42,9,FALSE))</f>
        <v>94748.615533980585</v>
      </c>
      <c r="D18" s="176">
        <f>IF(OR($B18="Jan",$B18="Feb",$B18="Mar"),HLOOKUP(DATEVALUE(CONCATENATE($B18,"-",(RIGHT(D$9,2)))),'Monthly averages'!$8:$42,9,FALSE),HLOOKUP(DATEVALUE(CONCATENATE($B18,"-",(LEFT(D$9,4)))),'Monthly averages'!$8:$42,9,FALSE))</f>
        <v>97666.522772277225</v>
      </c>
      <c r="E18" s="176">
        <f>IF(OR($B18="Jan",$B18="Feb",$B18="Mar"),HLOOKUP(DATEVALUE(CONCATENATE($B18,"-",(RIGHT(E$9,2)))),'Monthly averages'!$8:$42,9,FALSE),HLOOKUP(DATEVALUE(CONCATENATE($B18,"-",(LEFT(E$9,4)))),'Monthly averages'!$8:$42,9,FALSE))</f>
        <v>101090.66592920353</v>
      </c>
      <c r="F18" s="176">
        <f>IF(OR($B18="Jan",$B18="Feb",$B18="Mar"),HLOOKUP(DATEVALUE(CONCATENATE($B18,"-",(RIGHT(F$9,2)))),'Monthly averages'!$8:$42,9,FALSE),HLOOKUP(DATEVALUE(CONCATENATE($B18,"-",(LEFT(F$9,4)))),'Monthly averages'!$8:$42,9,FALSE))</f>
        <v>102242.16707616708</v>
      </c>
      <c r="G18" s="176">
        <f>IF(OR($B18="Jan",$B18="Feb",$B18="Mar"),HLOOKUP(DATEVALUE(CONCATENATE($B18,"-",(RIGHT(G$9,2)))),'Monthly averages'!$8:$42,9,FALSE),HLOOKUP(DATEVALUE(CONCATENATE($B18,"-",(LEFT(G$9,4)))),'Monthly averages'!$8:$42,9,FALSE))</f>
        <v>104958.26720647773</v>
      </c>
      <c r="H18" s="176">
        <f>IF(OR($B18="Jan",$B18="Feb",$B18="Mar"),HLOOKUP(DATEVALUE(CONCATENATE($B18,"-",(RIGHT(H$9,2)))),'Monthly averages'!$8:$42,9,FALSE),HLOOKUP(DATEVALUE(CONCATENATE($B18,"-",(LEFT(H$9,4)))),'Monthly averages'!$8:$42,9,FALSE))</f>
        <v>113928.87667560321</v>
      </c>
      <c r="I18" s="176">
        <f>IF(OR($B18="Jan",$B18="Feb",$B18="Mar"),HLOOKUP(DATEVALUE(CONCATENATE($B18,"-",(RIGHT(I$9,2)))),'Monthly averages'!$8:$42,9,FALSE),HLOOKUP(DATEVALUE(CONCATENATE($B18,"-",(LEFT(I$9,4)))),'Monthly averages'!$8:$42,9,FALSE))</f>
        <v>116964.952380952</v>
      </c>
      <c r="J18" s="176">
        <f>IF(OR($B18="Jan",$B18="Feb",$B18="Mar"),HLOOKUP(DATEVALUE(CONCATENATE($B18,"-",(RIGHT(J$9,2)))),'Monthly averages'!$8:$42,9,FALSE),HLOOKUP(DATEVALUE(CONCATENATE($B18,"-",(LEFT(J$9,4)))),'Monthly averages'!$8:$42,9,FALSE))</f>
        <v>123742.54353562</v>
      </c>
      <c r="K18" s="176">
        <f>IF(OR($B18="Jan",$B18="Feb",$B18="Mar"),HLOOKUP(DATEVALUE(CONCATENATE($B18,"-",(RIGHT(K$9,2)))),'Monthly averages'!$8:$42,9,FALSE),HLOOKUP(DATEVALUE(CONCATENATE($B18,"-",(LEFT(K$9,4)))),'Monthly averages'!$8:$42,9,FALSE))</f>
        <v>114049.066489362</v>
      </c>
      <c r="L18" s="176">
        <f>IF(OR($B18="Jan",$B18="Feb",$B18="Mar"),HLOOKUP(DATEVALUE(CONCATENATE($B18,"-",(RIGHT(L$9,2)))),'Monthly averages'!$8:$42,9,FALSE),HLOOKUP(DATEVALUE(CONCATENATE($B18,"-",(LEFT(L$9,4)))),'Monthly averages'!$8:$42,9,FALSE))</f>
        <v>128883.497474747</v>
      </c>
      <c r="M18" s="176">
        <f>IF(OR($B18="Jan",$B18="Feb",$B18="Mar"),HLOOKUP(DATEVALUE(CONCATENATE($B18,"-",(RIGHT(M$9,2)))),'Monthly averages'!$8:$42,9,FALSE),HLOOKUP(DATEVALUE(CONCATENATE($B18,"-",(LEFT(M$9,4)))),'Monthly averages'!$8:$42,9,FALSE))</f>
        <v>129796.558673469</v>
      </c>
      <c r="N18" s="176">
        <f>IF(OR($B18="Jan",$B18="Feb",$B18="Mar"),HLOOKUP(DATEVALUE(CONCATENATE($B18,"-",(RIGHT(N$9,2)))),'Monthly averages'!$8:$42,9,FALSE),HLOOKUP(DATEVALUE(CONCATENATE($B18,"-",(LEFT(N$9,4)))),'Monthly averages'!$8:$42,9,FALSE))</f>
        <v>141275.01337792599</v>
      </c>
      <c r="O18" s="176">
        <f>IF(OR($B18="Jan",$B18="Feb",$B18="Mar"),HLOOKUP(DATEVALUE(CONCATENATE($B18,"-",(RIGHT(O$9,2)))),'Monthly averages'!$8:$42,9,FALSE),HLOOKUP(DATEVALUE(CONCATENATE($B18,"-",(LEFT(O$9,4)))),'Monthly averages'!$8:$42,9,FALSE))</f>
        <v>141166.56690140799</v>
      </c>
      <c r="P18" s="176">
        <f>IF(OR($B18="Jan",$B18="Feb",$B18="Mar"),HLOOKUP(DATEVALUE(CONCATENATE($B18,"-",(RIGHT(P$9,2)))),'Monthly averages'!$8:$42,9,FALSE),HLOOKUP(DATEVALUE(CONCATENATE($B18,"-",(LEFT(P$9,4)))),'Monthly averages'!$8:$42,9,FALSE))</f>
        <v>149226.25390625</v>
      </c>
      <c r="Q18" s="176">
        <f>IF(OR($B18="Jan",$B18="Feb",$B18="Mar"),HLOOKUP(DATEVALUE(CONCATENATE($B18,"-",(RIGHT(Q$9,2)))),'Monthly averages'!$8:$42,9,FALSE),HLOOKUP(DATEVALUE(CONCATENATE($B18,"-",(LEFT(Q$9,4)))),'Monthly averages'!$8:$42,9,FALSE))</f>
        <v>153510.859375</v>
      </c>
      <c r="R18" s="176">
        <f>IF(OR($B18="Jan",$B18="Feb",$B18="Mar"),HLOOKUP(DATEVALUE(CONCATENATE($B18,"-",(RIGHT(R$9,2)))),'Monthly averages'!$8:$42,9,FALSE),HLOOKUP(DATEVALUE(CONCATENATE($B18,"-",(LEFT(R$9,4)))),'Monthly averages'!$8:$42,9,FALSE))</f>
        <v>153828.9051724138</v>
      </c>
      <c r="S18" s="176">
        <f>IF(OR($B18="Jan",$B18="Feb",$B18="Mar"),HLOOKUP(DATEVALUE(CONCATENATE($B18,"-",(RIGHT(S$9,2)))),'Monthly averages'!$8:$42,9,FALSE),HLOOKUP(DATEVALUE(CONCATENATE($B18,"-",(LEFT(S$9,4)))),'Monthly averages'!$8:$42,9,FALSE))</f>
        <v>158574.875</v>
      </c>
      <c r="T18" s="176">
        <f>IF(OR($B18="Jan",$B18="Feb",$B18="Mar"),HLOOKUP(DATEVALUE(CONCATENATE($B18,"-",(RIGHT(T$9,2)))),'Monthly averages'!$8:$42,9,FALSE),HLOOKUP(DATEVALUE(CONCATENATE($B18,"-",(LEFT(T$9,4)))),'Monthly averages'!$8:$42,9,FALSE))</f>
        <v>151843.22352941177</v>
      </c>
      <c r="U18" s="176">
        <f>IFERROR(IF(OR($B18="Jan",$B18="Feb",$B18="Mar"),HLOOKUP(DATEVALUE(CONCATENATE($B18,"-",(RIGHT(U$9,2)))),'Monthly averages'!$8:$42,9,FALSE),HLOOKUP(DATEVALUE(CONCATENATE($B18,"-",(LEFT(U$9,4)))),'Monthly averages'!$8:$42,9,FALSE)),"")</f>
        <v>160540.81645569621</v>
      </c>
      <c r="V18" s="176" t="str">
        <f>IFERROR(IF(OR($B18="Jan",$B18="Feb",$B18="Mar"),HLOOKUP(DATEVALUE(CONCATENATE($B18,"-",(RIGHT(V$9,2)))),'Monthly averages'!$8:$42,9,FALSE),HLOOKUP(DATEVALUE(CONCATENATE($B18,"-",(LEFT(V$9,4)))),'Monthly averages'!$8:$42,9,FALSE)),"")</f>
        <v/>
      </c>
    </row>
    <row r="19" spans="2:22" ht="15" customHeight="1">
      <c r="B19" s="177" t="s">
        <v>79</v>
      </c>
      <c r="C19" s="178">
        <f>IF(OR($B19="Jan",$B19="Feb",$B19="Mar"),HLOOKUP(DATEVALUE(CONCATENATE($B19,"-",(RIGHT(C$9,2)))),'Monthly averages'!$8:$42,9,FALSE),HLOOKUP(DATEVALUE(CONCATENATE($B19,"-",(LEFT(C$9,4)))),'Monthly averages'!$8:$42,9,FALSE))</f>
        <v>98892.156057494867</v>
      </c>
      <c r="D19" s="178">
        <f>IF(OR($B19="Jan",$B19="Feb",$B19="Mar"),HLOOKUP(DATEVALUE(CONCATENATE($B19,"-",(RIGHT(D$9,2)))),'Monthly averages'!$8:$42,9,FALSE),HLOOKUP(DATEVALUE(CONCATENATE($B19,"-",(LEFT(D$9,4)))),'Monthly averages'!$8:$42,9,FALSE))</f>
        <v>99876.981670061097</v>
      </c>
      <c r="E19" s="178">
        <f>IF(OR($B19="Jan",$B19="Feb",$B19="Mar"),HLOOKUP(DATEVALUE(CONCATENATE($B19,"-",(RIGHT(E$9,2)))),'Monthly averages'!$8:$42,9,FALSE),HLOOKUP(DATEVALUE(CONCATENATE($B19,"-",(LEFT(E$9,4)))),'Monthly averages'!$8:$42,9,FALSE))</f>
        <v>108701.98271604939</v>
      </c>
      <c r="F19" s="178">
        <f>IF(OR($B19="Jan",$B19="Feb",$B19="Mar"),HLOOKUP(DATEVALUE(CONCATENATE($B19,"-",(RIGHT(F$9,2)))),'Monthly averages'!$8:$42,9,FALSE),HLOOKUP(DATEVALUE(CONCATENATE($B19,"-",(LEFT(F$9,4)))),'Monthly averages'!$8:$42,9,FALSE))</f>
        <v>106615.95599022004</v>
      </c>
      <c r="G19" s="178">
        <f>IF(OR($B19="Jan",$B19="Feb",$B19="Mar"),HLOOKUP(DATEVALUE(CONCATENATE($B19,"-",(RIGHT(G$9,2)))),'Monthly averages'!$8:$42,9,FALSE),HLOOKUP(DATEVALUE(CONCATENATE($B19,"-",(LEFT(G$9,4)))),'Monthly averages'!$8:$42,9,FALSE))</f>
        <v>110778.06770833333</v>
      </c>
      <c r="H19" s="178">
        <f>IF(OR($B19="Jan",$B19="Feb",$B19="Mar"),HLOOKUP(DATEVALUE(CONCATENATE($B19,"-",(RIGHT(H$9,2)))),'Monthly averages'!$8:$42,9,FALSE),HLOOKUP(DATEVALUE(CONCATENATE($B19,"-",(LEFT(H$9,4)))),'Monthly averages'!$8:$42,9,FALSE))</f>
        <v>109674.20365535248</v>
      </c>
      <c r="I19" s="178">
        <f>IF(OR($B19="Jan",$B19="Feb",$B19="Mar"),HLOOKUP(DATEVALUE(CONCATENATE($B19,"-",(RIGHT(I$9,2)))),'Monthly averages'!$8:$42,9,FALSE),HLOOKUP(DATEVALUE(CONCATENATE($B19,"-",(LEFT(I$9,4)))),'Monthly averages'!$8:$42,9,FALSE))</f>
        <v>122510.107648725</v>
      </c>
      <c r="J19" s="178">
        <f>IF(OR($B19="Jan",$B19="Feb",$B19="Mar"),HLOOKUP(DATEVALUE(CONCATENATE($B19,"-",(RIGHT(J$9,2)))),'Monthly averages'!$8:$42,9,FALSE),HLOOKUP(DATEVALUE(CONCATENATE($B19,"-",(LEFT(J$9,4)))),'Monthly averages'!$8:$42,9,FALSE))</f>
        <v>127283.630573248</v>
      </c>
      <c r="K19" s="178">
        <f>IF(OR($B19="Jan",$B19="Feb",$B19="Mar"),HLOOKUP(DATEVALUE(CONCATENATE($B19,"-",(RIGHT(K$9,2)))),'Monthly averages'!$8:$42,9,FALSE),HLOOKUP(DATEVALUE(CONCATENATE($B19,"-",(LEFT(K$9,4)))),'Monthly averages'!$8:$42,9,FALSE))</f>
        <v>116468.270341207</v>
      </c>
      <c r="L19" s="178">
        <f>IF(OR($B19="Jan",$B19="Feb",$B19="Mar"),HLOOKUP(DATEVALUE(CONCATENATE($B19,"-",(RIGHT(L$9,2)))),'Monthly averages'!$8:$42,9,FALSE),HLOOKUP(DATEVALUE(CONCATENATE($B19,"-",(LEFT(L$9,4)))),'Monthly averages'!$8:$42,9,FALSE))</f>
        <v>134161.112860892</v>
      </c>
      <c r="M19" s="178">
        <f>IF(OR($B19="Jan",$B19="Feb",$B19="Mar"),HLOOKUP(DATEVALUE(CONCATENATE($B19,"-",(RIGHT(M$9,2)))),'Monthly averages'!$8:$42,9,FALSE),HLOOKUP(DATEVALUE(CONCATENATE($B19,"-",(LEFT(M$9,4)))),'Monthly averages'!$8:$42,9,FALSE))</f>
        <v>137492.50564971799</v>
      </c>
      <c r="N19" s="178">
        <f>IF(OR($B19="Jan",$B19="Feb",$B19="Mar"),HLOOKUP(DATEVALUE(CONCATENATE($B19,"-",(RIGHT(N$9,2)))),'Monthly averages'!$8:$42,9,FALSE),HLOOKUP(DATEVALUE(CONCATENATE($B19,"-",(LEFT(N$9,4)))),'Monthly averages'!$8:$42,9,FALSE))</f>
        <v>146951.70695970699</v>
      </c>
      <c r="O19" s="178">
        <f>IF(OR($B19="Jan",$B19="Feb",$B19="Mar"),HLOOKUP(DATEVALUE(CONCATENATE($B19,"-",(RIGHT(O$9,2)))),'Monthly averages'!$8:$42,9,FALSE),HLOOKUP(DATEVALUE(CONCATENATE($B19,"-",(LEFT(O$9,4)))),'Monthly averages'!$8:$42,9,FALSE))</f>
        <v>153903.6064257028</v>
      </c>
      <c r="P19" s="178">
        <f>IF(OR($B19="Jan",$B19="Feb",$B19="Mar"),HLOOKUP(DATEVALUE(CONCATENATE($B19,"-",(RIGHT(P$9,2)))),'Monthly averages'!$8:$42,9,FALSE),HLOOKUP(DATEVALUE(CONCATENATE($B19,"-",(LEFT(P$9,4)))),'Monthly averages'!$8:$42,9,FALSE))</f>
        <v>146290.67226890757</v>
      </c>
      <c r="Q19" s="178">
        <f>IF(OR($B19="Jan",$B19="Feb",$B19="Mar"),HLOOKUP(DATEVALUE(CONCATENATE($B19,"-",(RIGHT(Q$9,2)))),'Monthly averages'!$8:$42,9,FALSE),HLOOKUP(DATEVALUE(CONCATENATE($B19,"-",(LEFT(Q$9,4)))),'Monthly averages'!$8:$42,9,FALSE))</f>
        <v>162807.13675213675</v>
      </c>
      <c r="R19" s="178">
        <f>IF(OR($B19="Jan",$B19="Feb",$B19="Mar"),HLOOKUP(DATEVALUE(CONCATENATE($B19,"-",(RIGHT(R$9,2)))),'Monthly averages'!$8:$42,9,FALSE),HLOOKUP(DATEVALUE(CONCATENATE($B19,"-",(LEFT(R$9,4)))),'Monthly averages'!$8:$42,9,FALSE))</f>
        <v>164780.2831858407</v>
      </c>
      <c r="S19" s="178">
        <f>IF(OR($B19="Jan",$B19="Feb",$B19="Mar"),HLOOKUP(DATEVALUE(CONCATENATE($B19,"-",(RIGHT(S$9,2)))),'Monthly averages'!$8:$42,9,FALSE),HLOOKUP(DATEVALUE(CONCATENATE($B19,"-",(LEFT(S$9,4)))),'Monthly averages'!$8:$42,9,FALSE))</f>
        <v>162691.26881720431</v>
      </c>
      <c r="T19" s="178">
        <f>IF(OR($B19="Jan",$B19="Feb",$B19="Mar"),HLOOKUP(DATEVALUE(CONCATENATE($B19,"-",(RIGHT(T$9,2)))),'Monthly averages'!$8:$42,9,FALSE),HLOOKUP(DATEVALUE(CONCATENATE($B19,"-",(LEFT(T$9,4)))),'Monthly averages'!$8:$42,9,FALSE))</f>
        <v>162650.40506329114</v>
      </c>
      <c r="U19" s="178">
        <f>IFERROR(IF(OR($B19="Jan",$B19="Feb",$B19="Mar"),HLOOKUP(DATEVALUE(CONCATENATE($B19,"-",(RIGHT(U$9,2)))),'Monthly averages'!$8:$42,9,FALSE),HLOOKUP(DATEVALUE(CONCATENATE($B19,"-",(LEFT(U$9,4)))),'Monthly averages'!$8:$42,9,FALSE)),"")</f>
        <v>169030.24</v>
      </c>
      <c r="V19" s="178" t="str">
        <f>IFERROR(IF(OR($B19="Jan",$B19="Feb",$B19="Mar"),HLOOKUP(DATEVALUE(CONCATENATE($B19,"-",(RIGHT(V$9,2)))),'Monthly averages'!$8:$42,9,FALSE),HLOOKUP(DATEVALUE(CONCATENATE($B19,"-",(LEFT(V$9,4)))),'Monthly averages'!$8:$42,9,FALSE)),"")</f>
        <v/>
      </c>
    </row>
    <row r="20" spans="2:22" ht="15" customHeight="1">
      <c r="B20" s="96" t="s">
        <v>80</v>
      </c>
      <c r="C20" s="176">
        <f>IF(OR($B20="Jan",$B20="Feb",$B20="Mar"),HLOOKUP(DATEVALUE(CONCATENATE($B20,"-",(RIGHT(C$9,2)))),'Monthly averages'!$8:$42,9,FALSE),HLOOKUP(DATEVALUE(CONCATENATE($B20,"-",(LEFT(C$9,4)))),'Monthly averages'!$8:$42,9,FALSE))</f>
        <v>93055.267961165053</v>
      </c>
      <c r="D20" s="176">
        <f>IF(OR($B20="Jan",$B20="Feb",$B20="Mar"),HLOOKUP(DATEVALUE(CONCATENATE($B20,"-",(RIGHT(D$9,2)))),'Monthly averages'!$8:$42,9,FALSE),HLOOKUP(DATEVALUE(CONCATENATE($B20,"-",(LEFT(D$9,4)))),'Monthly averages'!$8:$42,9,FALSE))</f>
        <v>92137.754455445538</v>
      </c>
      <c r="E20" s="176">
        <f>IF(OR($B20="Jan",$B20="Feb",$B20="Mar"),HLOOKUP(DATEVALUE(CONCATENATE($B20,"-",(RIGHT(E$9,2)))),'Monthly averages'!$8:$42,9,FALSE),HLOOKUP(DATEVALUE(CONCATENATE($B20,"-",(LEFT(E$9,4)))),'Monthly averages'!$8:$42,9,FALSE))</f>
        <v>103090.49109414758</v>
      </c>
      <c r="F20" s="176">
        <f>IF(OR($B20="Jan",$B20="Feb",$B20="Mar"),HLOOKUP(DATEVALUE(CONCATENATE($B20,"-",(RIGHT(F$9,2)))),'Monthly averages'!$8:$42,9,FALSE),HLOOKUP(DATEVALUE(CONCATENATE($B20,"-",(LEFT(F$9,4)))),'Monthly averages'!$8:$42,9,FALSE))</f>
        <v>103543.58481012659</v>
      </c>
      <c r="G20" s="176">
        <f>IF(OR($B20="Jan",$B20="Feb",$B20="Mar"),HLOOKUP(DATEVALUE(CONCATENATE($B20,"-",(RIGHT(G$9,2)))),'Monthly averages'!$8:$42,9,FALSE),HLOOKUP(DATEVALUE(CONCATENATE($B20,"-",(LEFT(G$9,4)))),'Monthly averages'!$8:$42,9,FALSE))</f>
        <v>99320.190476190473</v>
      </c>
      <c r="H20" s="176">
        <f>IF(OR($B20="Jan",$B20="Feb",$B20="Mar"),HLOOKUP(DATEVALUE(CONCATENATE($B20,"-",(RIGHT(H$9,2)))),'Monthly averages'!$8:$42,9,FALSE),HLOOKUP(DATEVALUE(CONCATENATE($B20,"-",(LEFT(H$9,4)))),'Monthly averages'!$8:$42,9,FALSE))</f>
        <v>105041.01120448179</v>
      </c>
      <c r="I20" s="176">
        <f>IF(OR($B20="Jan",$B20="Feb",$B20="Mar"),HLOOKUP(DATEVALUE(CONCATENATE($B20,"-",(RIGHT(I$9,2)))),'Monthly averages'!$8:$42,9,FALSE),HLOOKUP(DATEVALUE(CONCATENATE($B20,"-",(LEFT(I$9,4)))),'Monthly averages'!$8:$42,9,FALSE))</f>
        <v>110408.370473538</v>
      </c>
      <c r="J20" s="176">
        <f>IF(OR($B20="Jan",$B20="Feb",$B20="Mar"),HLOOKUP(DATEVALUE(CONCATENATE($B20,"-",(RIGHT(J$9,2)))),'Monthly averages'!$8:$42,9,FALSE),HLOOKUP(DATEVALUE(CONCATENATE($B20,"-",(LEFT(J$9,4)))),'Monthly averages'!$8:$42,9,FALSE))</f>
        <v>119066.417322835</v>
      </c>
      <c r="K20" s="176">
        <f>IF(OR($B20="Jan",$B20="Feb",$B20="Mar"),HLOOKUP(DATEVALUE(CONCATENATE($B20,"-",(RIGHT(K$9,2)))),'Monthly averages'!$8:$42,9,FALSE),HLOOKUP(DATEVALUE(CONCATENATE($B20,"-",(LEFT(K$9,4)))),'Monthly averages'!$8:$42,9,FALSE))</f>
        <v>110888.05730659</v>
      </c>
      <c r="L20" s="176">
        <f>IF(OR($B20="Jan",$B20="Feb",$B20="Mar"),HLOOKUP(DATEVALUE(CONCATENATE($B20,"-",(RIGHT(L$9,2)))),'Monthly averages'!$8:$42,9,FALSE),HLOOKUP(DATEVALUE(CONCATENATE($B20,"-",(LEFT(L$9,4)))),'Monthly averages'!$8:$42,9,FALSE))</f>
        <v>125128.082010582</v>
      </c>
      <c r="M20" s="176">
        <f>IF(OR($B20="Jan",$B20="Feb",$B20="Mar"),HLOOKUP(DATEVALUE(CONCATENATE($B20,"-",(RIGHT(M$9,2)))),'Monthly averages'!$8:$42,9,FALSE),HLOOKUP(DATEVALUE(CONCATENATE($B20,"-",(LEFT(M$9,4)))),'Monthly averages'!$8:$42,9,FALSE))</f>
        <v>123160.463855422</v>
      </c>
      <c r="N20" s="176">
        <f>IF(OR($B20="Jan",$B20="Feb",$B20="Mar"),HLOOKUP(DATEVALUE(CONCATENATE($B20,"-",(RIGHT(N$9,2)))),'Monthly averages'!$8:$42,9,FALSE),HLOOKUP(DATEVALUE(CONCATENATE($B20,"-",(LEFT(N$9,4)))),'Monthly averages'!$8:$42,9,FALSE))</f>
        <v>138502.192592593</v>
      </c>
      <c r="O20" s="176">
        <f>IF(OR($B20="Jan",$B20="Feb",$B20="Mar"),HLOOKUP(DATEVALUE(CONCATENATE($B20,"-",(RIGHT(O$9,2)))),'Monthly averages'!$8:$42,9,FALSE),HLOOKUP(DATEVALUE(CONCATENATE($B20,"-",(LEFT(O$9,4)))),'Monthly averages'!$8:$42,9,FALSE))</f>
        <v>136449.90370370369</v>
      </c>
      <c r="P20" s="176">
        <f>IF(OR($B20="Jan",$B20="Feb",$B20="Mar"),HLOOKUP(DATEVALUE(CONCATENATE($B20,"-",(RIGHT(P$9,2)))),'Monthly averages'!$8:$42,9,FALSE),HLOOKUP(DATEVALUE(CONCATENATE($B20,"-",(LEFT(P$9,4)))),'Monthly averages'!$8:$42,9,FALSE))</f>
        <v>138999.27016129033</v>
      </c>
      <c r="Q20" s="176">
        <f>IF(OR($B20="Jan",$B20="Feb",$B20="Mar"),HLOOKUP(DATEVALUE(CONCATENATE($B20,"-",(RIGHT(Q$9,2)))),'Monthly averages'!$8:$42,9,FALSE),HLOOKUP(DATEVALUE(CONCATENATE($B20,"-",(LEFT(Q$9,4)))),'Monthly averages'!$8:$42,9,FALSE))</f>
        <v>149810.72037914692</v>
      </c>
      <c r="R20" s="176">
        <f>IF(OR($B20="Jan",$B20="Feb",$B20="Mar"),HLOOKUP(DATEVALUE(CONCATENATE($B20,"-",(RIGHT(R$9,2)))),'Monthly averages'!$8:$42,9,FALSE),HLOOKUP(DATEVALUE(CONCATENATE($B20,"-",(LEFT(R$9,4)))),'Monthly averages'!$8:$42,9,FALSE))</f>
        <v>159532.31937172776</v>
      </c>
      <c r="S20" s="176">
        <f>IF(OR($B20="Jan",$B20="Feb",$B20="Mar"),HLOOKUP(DATEVALUE(CONCATENATE($B20,"-",(RIGHT(S$9,2)))),'Monthly averages'!$8:$42,9,FALSE),HLOOKUP(DATEVALUE(CONCATENATE($B20,"-",(LEFT(S$9,4)))),'Monthly averages'!$8:$42,9,FALSE))</f>
        <v>150084.13333333333</v>
      </c>
      <c r="T20" s="176">
        <f>IF(OR($B20="Jan",$B20="Feb",$B20="Mar"),HLOOKUP(DATEVALUE(CONCATENATE($B20,"-",(RIGHT(T$9,2)))),'Monthly averages'!$8:$42,9,FALSE),HLOOKUP(DATEVALUE(CONCATENATE($B20,"-",(LEFT(T$9,4)))),'Monthly averages'!$8:$42,9,FALSE))</f>
        <v>146147.83673469388</v>
      </c>
      <c r="U20" s="176">
        <f>IFERROR(IF(OR($B20="Jan",$B20="Feb",$B20="Mar"),HLOOKUP(DATEVALUE(CONCATENATE($B20,"-",(RIGHT(U$9,2)))),'Monthly averages'!$8:$42,9,FALSE),HLOOKUP(DATEVALUE(CONCATENATE($B20,"-",(LEFT(U$9,4)))),'Monthly averages'!$8:$42,9,FALSE)),"")</f>
        <v>152939.25925925927</v>
      </c>
      <c r="V20" s="176" t="str">
        <f>IFERROR(IF(OR($B20="Jan",$B20="Feb",$B20="Mar"),HLOOKUP(DATEVALUE(CONCATENATE($B20,"-",(RIGHT(V$9,2)))),'Monthly averages'!$8:$42,9,FALSE),HLOOKUP(DATEVALUE(CONCATENATE($B20,"-",(LEFT(V$9,4)))),'Monthly averages'!$8:$42,9,FALSE)),"")</f>
        <v/>
      </c>
    </row>
    <row r="21" spans="2:22" ht="15" customHeight="1">
      <c r="B21" s="177" t="s">
        <v>81</v>
      </c>
      <c r="C21" s="178">
        <f>IF(OR($B21="Jan",$B21="Feb",$B21="Mar"),HLOOKUP(DATEVALUE(CONCATENATE($B21,"-",(RIGHT(C$9,2)))),'Monthly averages'!$8:$42,9,FALSE),HLOOKUP(DATEVALUE(CONCATENATE($B21,"-",(LEFT(C$9,4)))),'Monthly averages'!$8:$42,9,FALSE))</f>
        <v>104161.27865612648</v>
      </c>
      <c r="D21" s="178">
        <f>IF(OR($B21="Jan",$B21="Feb",$B21="Mar"),HLOOKUP(DATEVALUE(CONCATENATE($B21,"-",(RIGHT(D$9,2)))),'Monthly averages'!$8:$42,9,FALSE),HLOOKUP(DATEVALUE(CONCATENATE($B21,"-",(LEFT(D$9,4)))),'Monthly averages'!$8:$42,9,FALSE))</f>
        <v>106413.32603938731</v>
      </c>
      <c r="E21" s="178">
        <f>IF(OR($B21="Jan",$B21="Feb",$B21="Mar"),HLOOKUP(DATEVALUE(CONCATENATE($B21,"-",(RIGHT(E$9,2)))),'Monthly averages'!$8:$42,9,FALSE),HLOOKUP(DATEVALUE(CONCATENATE($B21,"-",(LEFT(E$9,4)))),'Monthly averages'!$8:$42,9,FALSE))</f>
        <v>108378.88</v>
      </c>
      <c r="F21" s="178">
        <f>IF(OR($B21="Jan",$B21="Feb",$B21="Mar"),HLOOKUP(DATEVALUE(CONCATENATE($B21,"-",(RIGHT(F$9,2)))),'Monthly averages'!$8:$42,9,FALSE),HLOOKUP(DATEVALUE(CONCATENATE($B21,"-",(LEFT(F$9,4)))),'Monthly averages'!$8:$42,9,FALSE))</f>
        <v>115924.28254847645</v>
      </c>
      <c r="G21" s="178">
        <f>IF(OR($B21="Jan",$B21="Feb",$B21="Mar"),HLOOKUP(DATEVALUE(CONCATENATE($B21,"-",(RIGHT(G$9,2)))),'Monthly averages'!$8:$42,9,FALSE),HLOOKUP(DATEVALUE(CONCATENATE($B21,"-",(LEFT(G$9,4)))),'Monthly averages'!$8:$42,9,FALSE))</f>
        <v>115372.81836734693</v>
      </c>
      <c r="H21" s="178">
        <f>IF(OR($B21="Jan",$B21="Feb",$B21="Mar"),HLOOKUP(DATEVALUE(CONCATENATE($B21,"-",(RIGHT(H$9,2)))),'Monthly averages'!$8:$42,9,FALSE),HLOOKUP(DATEVALUE(CONCATENATE($B21,"-",(LEFT(H$9,4)))),'Monthly averages'!$8:$42,9,FALSE))</f>
        <v>120692.16519174041</v>
      </c>
      <c r="I21" s="178">
        <f>IF(OR($B21="Jan",$B21="Feb",$B21="Mar"),HLOOKUP(DATEVALUE(CONCATENATE($B21,"-",(RIGHT(I$9,2)))),'Monthly averages'!$8:$42,9,FALSE),HLOOKUP(DATEVALUE(CONCATENATE($B21,"-",(LEFT(I$9,4)))),'Monthly averages'!$8:$42,9,FALSE))</f>
        <v>122873.484764543</v>
      </c>
      <c r="J21" s="178">
        <f>IF(OR($B21="Jan",$B21="Feb",$B21="Mar"),HLOOKUP(DATEVALUE(CONCATENATE($B21,"-",(RIGHT(J$9,2)))),'Monthly averages'!$8:$42,9,FALSE),HLOOKUP(DATEVALUE(CONCATENATE($B21,"-",(LEFT(J$9,4)))),'Monthly averages'!$8:$42,9,FALSE))</f>
        <v>133334.319444444</v>
      </c>
      <c r="K21" s="178">
        <f>IF(OR($B21="Jan",$B21="Feb",$B21="Mar"),HLOOKUP(DATEVALUE(CONCATENATE($B21,"-",(RIGHT(K$9,2)))),'Monthly averages'!$8:$42,9,FALSE),HLOOKUP(DATEVALUE(CONCATENATE($B21,"-",(LEFT(K$9,4)))),'Monthly averages'!$8:$42,9,FALSE))</f>
        <v>121871.442136499</v>
      </c>
      <c r="L21" s="178">
        <f>IF(OR($B21="Jan",$B21="Feb",$B21="Mar"),HLOOKUP(DATEVALUE(CONCATENATE($B21,"-",(RIGHT(L$9,2)))),'Monthly averages'!$8:$42,9,FALSE),HLOOKUP(DATEVALUE(CONCATENATE($B21,"-",(LEFT(L$9,4)))),'Monthly averages'!$8:$42,9,FALSE))</f>
        <v>142137.228571429</v>
      </c>
      <c r="M21" s="178">
        <f>IF(OR($B21="Jan",$B21="Feb",$B21="Mar"),HLOOKUP(DATEVALUE(CONCATENATE($B21,"-",(RIGHT(M$9,2)))),'Monthly averages'!$8:$42,9,FALSE),HLOOKUP(DATEVALUE(CONCATENATE($B21,"-",(LEFT(M$9,4)))),'Monthly averages'!$8:$42,9,FALSE))</f>
        <v>141884.27372262799</v>
      </c>
      <c r="N21" s="178">
        <f>IF(OR($B21="Jan",$B21="Feb",$B21="Mar"),HLOOKUP(DATEVALUE(CONCATENATE($B21,"-",(RIGHT(N$9,2)))),'Monthly averages'!$8:$42,9,FALSE),HLOOKUP(DATEVALUE(CONCATENATE($B21,"-",(LEFT(N$9,4)))),'Monthly averages'!$8:$42,9,FALSE))</f>
        <v>153655.30418251001</v>
      </c>
      <c r="O21" s="178">
        <f>IF(OR($B21="Jan",$B21="Feb",$B21="Mar"),HLOOKUP(DATEVALUE(CONCATENATE($B21,"-",(RIGHT(O$9,2)))),'Monthly averages'!$8:$42,9,FALSE),HLOOKUP(DATEVALUE(CONCATENATE($B21,"-",(LEFT(O$9,4)))),'Monthly averages'!$8:$42,9,FALSE))</f>
        <v>157857.814049587</v>
      </c>
      <c r="P21" s="178">
        <f>IF(OR($B21="Jan",$B21="Feb",$B21="Mar"),HLOOKUP(DATEVALUE(CONCATENATE($B21,"-",(RIGHT(P$9,2)))),'Monthly averages'!$8:$42,9,FALSE),HLOOKUP(DATEVALUE(CONCATENATE($B21,"-",(LEFT(P$9,4)))),'Monthly averages'!$8:$42,9,FALSE))</f>
        <v>158760.36820083682</v>
      </c>
      <c r="Q21" s="178">
        <f>IF(OR($B21="Jan",$B21="Feb",$B21="Mar"),HLOOKUP(DATEVALUE(CONCATENATE($B21,"-",(RIGHT(Q$9,2)))),'Monthly averages'!$8:$42,9,FALSE),HLOOKUP(DATEVALUE(CONCATENATE($B21,"-",(LEFT(Q$9,4)))),'Monthly averages'!$8:$42,9,FALSE))</f>
        <v>159783.62561576354</v>
      </c>
      <c r="R21" s="178">
        <f>IF(OR($B21="Jan",$B21="Feb",$B21="Mar"),HLOOKUP(DATEVALUE(CONCATENATE($B21,"-",(RIGHT(R$9,2)))),'Monthly averages'!$8:$42,9,FALSE),HLOOKUP(DATEVALUE(CONCATENATE($B21,"-",(LEFT(R$9,4)))),'Monthly averages'!$8:$42,9,FALSE))</f>
        <v>161685.49519230801</v>
      </c>
      <c r="S21" s="178">
        <f>IF(OR($B21="Jan",$B21="Feb",$B21="Mar"),HLOOKUP(DATEVALUE(CONCATENATE($B21,"-",(RIGHT(S$9,2)))),'Monthly averages'!$8:$42,9,FALSE),HLOOKUP(DATEVALUE(CONCATENATE($B21,"-",(LEFT(S$9,4)))),'Monthly averages'!$8:$42,9,FALSE))</f>
        <v>164962.11290322582</v>
      </c>
      <c r="T21" s="178">
        <f>IF(OR($B21="Jan",$B21="Feb",$B21="Mar"),HLOOKUP(DATEVALUE(CONCATENATE($B21,"-",(RIGHT(T$9,2)))),'Monthly averages'!$8:$42,9,FALSE),HLOOKUP(DATEVALUE(CONCATENATE($B21,"-",(LEFT(T$9,4)))),'Monthly averages'!$8:$42,9,FALSE))</f>
        <v>163121.85211267605</v>
      </c>
      <c r="U21" s="178">
        <f>IFERROR(IF(OR($B21="Jan",$B21="Feb",$B21="Mar"),HLOOKUP(DATEVALUE(CONCATENATE($B21,"-",(RIGHT(U$9,2)))),'Monthly averages'!$8:$42,9,FALSE),HLOOKUP(DATEVALUE(CONCATENATE($B21,"-",(LEFT(U$9,4)))),'Monthly averages'!$8:$42,9,FALSE)),"")</f>
        <v>167553.82894736843</v>
      </c>
      <c r="V21" s="178" t="str">
        <f>IFERROR(IF(OR($B21="Jan",$B21="Feb",$B21="Mar"),HLOOKUP(DATEVALUE(CONCATENATE($B21,"-",(RIGHT(V$9,2)))),'Monthly averages'!$8:$42,9,FALSE),HLOOKUP(DATEVALUE(CONCATENATE($B21,"-",(LEFT(V$9,4)))),'Monthly averages'!$8:$42,9,FALSE)),"")</f>
        <v/>
      </c>
    </row>
    <row r="22" spans="2:22" ht="15" customHeight="1">
      <c r="B22" s="175"/>
      <c r="C22" s="175"/>
      <c r="D22" s="175"/>
      <c r="E22" s="175"/>
      <c r="F22" s="175"/>
      <c r="G22" s="175"/>
      <c r="H22" s="175"/>
      <c r="I22" s="175"/>
      <c r="J22" s="175"/>
      <c r="K22" s="175"/>
      <c r="L22" s="175"/>
      <c r="M22" s="175"/>
      <c r="N22" s="175"/>
      <c r="O22" s="80"/>
      <c r="P22" s="80"/>
      <c r="Q22" s="80"/>
      <c r="R22" s="80"/>
      <c r="S22" s="80"/>
      <c r="T22" s="125"/>
      <c r="U22" s="125"/>
      <c r="V22" s="125"/>
    </row>
    <row r="23" spans="2:22" ht="15" customHeight="1">
      <c r="B23" s="175"/>
      <c r="C23" s="175"/>
      <c r="D23" s="175"/>
      <c r="E23" s="175"/>
      <c r="F23" s="175"/>
      <c r="G23" s="175"/>
      <c r="H23" s="175"/>
      <c r="I23" s="175"/>
      <c r="J23" s="175"/>
      <c r="K23" s="175"/>
      <c r="L23" s="175"/>
      <c r="M23" s="175"/>
      <c r="N23" s="175"/>
      <c r="O23" s="80"/>
      <c r="P23" s="80"/>
      <c r="Q23" s="80"/>
      <c r="R23" s="80"/>
      <c r="S23" s="80"/>
      <c r="T23" s="125"/>
      <c r="U23" s="125"/>
      <c r="V23" s="125"/>
    </row>
    <row r="24" spans="2:22" ht="15" customHeight="1">
      <c r="B24" s="173" t="s">
        <v>127</v>
      </c>
      <c r="C24" s="174"/>
      <c r="D24" s="174"/>
      <c r="E24" s="174"/>
      <c r="F24" s="174"/>
      <c r="G24" s="174"/>
      <c r="H24" s="174"/>
      <c r="I24" s="175"/>
      <c r="J24" s="175"/>
      <c r="K24" s="175"/>
      <c r="L24" s="175"/>
      <c r="M24" s="175"/>
      <c r="N24" s="175"/>
      <c r="O24" s="80"/>
      <c r="P24" s="80"/>
      <c r="Q24" s="80"/>
      <c r="R24" s="80"/>
      <c r="S24" s="80"/>
      <c r="T24" s="125"/>
      <c r="U24" s="125"/>
      <c r="V24" s="125"/>
    </row>
    <row r="25" spans="2:22" ht="15" customHeight="1">
      <c r="B25" s="29" t="s">
        <v>126</v>
      </c>
      <c r="C25" s="29" t="s">
        <v>42</v>
      </c>
      <c r="D25" s="29" t="s">
        <v>43</v>
      </c>
      <c r="E25" s="29" t="s">
        <v>44</v>
      </c>
      <c r="F25" s="29" t="s">
        <v>45</v>
      </c>
      <c r="G25" s="29" t="s">
        <v>46</v>
      </c>
      <c r="H25" s="29" t="s">
        <v>47</v>
      </c>
      <c r="I25" s="29" t="s">
        <v>48</v>
      </c>
      <c r="J25" s="29" t="s">
        <v>60</v>
      </c>
      <c r="K25" s="29" t="s">
        <v>61</v>
      </c>
      <c r="L25" s="29" t="s">
        <v>62</v>
      </c>
      <c r="M25" s="29" t="s">
        <v>67</v>
      </c>
      <c r="N25" s="29" t="s">
        <v>68</v>
      </c>
      <c r="O25" s="29" t="s">
        <v>69</v>
      </c>
      <c r="P25" s="29" t="s">
        <v>85</v>
      </c>
      <c r="Q25" s="29" t="s">
        <v>87</v>
      </c>
      <c r="R25" s="29" t="s">
        <v>88</v>
      </c>
      <c r="S25" s="29" t="s">
        <v>133</v>
      </c>
      <c r="T25" s="29" t="s">
        <v>136</v>
      </c>
      <c r="U25" s="29" t="s">
        <v>140</v>
      </c>
      <c r="V25" s="29" t="s">
        <v>143</v>
      </c>
    </row>
    <row r="26" spans="2:22" ht="15" customHeight="1">
      <c r="B26" s="137" t="str">
        <f>B10</f>
        <v>Apr</v>
      </c>
      <c r="C26" s="179">
        <f>IF(OR($B26="Jan",$B26="Feb",$B26="Mar"),HLOOKUP(DATEVALUE(CONCATENATE($B26,"-",(RIGHT(C$9,2)))),'Annual averages'!$8:$42,23,FALSE),HLOOKUP(DATEVALUE(CONCATENATE($B26,"-",(LEFT(C$9,4)))),'Annual averages'!$8:$42,23,FALSE))</f>
        <v>125.22482412595318</v>
      </c>
      <c r="D26" s="179">
        <f>IF(OR($B26="Jan",$B26="Feb",$B26="Mar"),HLOOKUP(DATEVALUE(CONCATENATE($B26,"-",(RIGHT(D$9,2)))),'Annual averages'!$8:$42,23,FALSE),HLOOKUP(DATEVALUE(CONCATENATE($B26,"-",(LEFT(D$9,4)))),'Annual averages'!$8:$42,23,FALSE))</f>
        <v>126.970825840966</v>
      </c>
      <c r="E26" s="179">
        <f>IF(OR($B26="Jan",$B26="Feb",$B26="Mar"),HLOOKUP(DATEVALUE(CONCATENATE($B26,"-",(RIGHT(E$9,2)))),'Annual averages'!$8:$42,23,FALSE),HLOOKUP(DATEVALUE(CONCATENATE($B26,"-",(LEFT(E$9,4)))),'Annual averages'!$8:$42,23,FALSE))</f>
        <v>126.18421003524395</v>
      </c>
      <c r="F26" s="179">
        <f>IF(OR($B26="Jan",$B26="Feb",$B26="Mar"),HLOOKUP(DATEVALUE(CONCATENATE($B26,"-",(RIGHT(F$9,2)))),'Annual averages'!$8:$42,23,FALSE),HLOOKUP(DATEVALUE(CONCATENATE($B26,"-",(LEFT(F$9,4)))),'Annual averages'!$8:$42,23,FALSE))</f>
        <v>131.27537321423202</v>
      </c>
      <c r="G26" s="179">
        <f>IF(OR($B26="Jan",$B26="Feb",$B26="Mar"),HLOOKUP(DATEVALUE(CONCATENATE($B26,"-",(RIGHT(G$9,2)))),'Annual averages'!$8:$42,23,FALSE),HLOOKUP(DATEVALUE(CONCATENATE($B26,"-",(LEFT(G$9,4)))),'Annual averages'!$8:$42,23,FALSE))</f>
        <v>158.84298044314326</v>
      </c>
      <c r="H26" s="179">
        <f>IF(OR($B26="Jan",$B26="Feb",$B26="Mar"),HLOOKUP(DATEVALUE(CONCATENATE($B26,"-",(RIGHT(H$9,2)))),'Annual averages'!$8:$42,23,FALSE),HLOOKUP(DATEVALUE(CONCATENATE($B26,"-",(LEFT(H$9,4)))),'Annual averages'!$8:$42,23,FALSE))</f>
        <v>191.45411532536426</v>
      </c>
      <c r="I26" s="179">
        <f>IF(OR($B26="Jan",$B26="Feb",$B26="Mar"),HLOOKUP(DATEVALUE(CONCATENATE($B26,"-",(RIGHT(I$9,2)))),'Annual averages'!$8:$42,23,FALSE),HLOOKUP(DATEVALUE(CONCATENATE($B26,"-",(LEFT(I$9,4)))),'Annual averages'!$8:$42,23,FALSE))</f>
        <v>182.70593679755785</v>
      </c>
      <c r="J26" s="179">
        <f>IF(OR($B26="Jan",$B26="Feb",$B26="Mar"),HLOOKUP(DATEVALUE(CONCATENATE($B26,"-",(RIGHT(J$9,2)))),'Annual averages'!$8:$42,23,FALSE),HLOOKUP(DATEVALUE(CONCATENATE($B26,"-",(LEFT(J$9,4)))),'Annual averages'!$8:$42,23,FALSE))</f>
        <v>196.97642353501001</v>
      </c>
      <c r="K26" s="179">
        <f>IF(OR($B26="Jan",$B26="Feb",$B26="Mar"),HLOOKUP(DATEVALUE(CONCATENATE($B26,"-",(RIGHT(K$9,2)))),'Annual averages'!$8:$42,23,FALSE),HLOOKUP(DATEVALUE(CONCATENATE($B26,"-",(LEFT(K$9,4)))),'Annual averages'!$8:$42,23,FALSE))</f>
        <v>225.42153786935501</v>
      </c>
      <c r="L26" s="179">
        <f>IF(OR($B26="Jan",$B26="Feb",$B26="Mar"),HLOOKUP(DATEVALUE(CONCATENATE($B26,"-",(RIGHT(L$9,2)))),'Annual averages'!$8:$42,23,FALSE),HLOOKUP(DATEVALUE(CONCATENATE($B26,"-",(LEFT(L$9,4)))),'Annual averages'!$8:$42,23,FALSE))</f>
        <v>248.84029606849899</v>
      </c>
      <c r="M26" s="179">
        <f>IF(OR($B26="Jan",$B26="Feb",$B26="Mar"),HLOOKUP(DATEVALUE(CONCATENATE($B26,"-",(RIGHT(M$9,2)))),'Annual averages'!$8:$42,23,FALSE),HLOOKUP(DATEVALUE(CONCATENATE($B26,"-",(LEFT(M$9,4)))),'Annual averages'!$8:$42,23,FALSE))</f>
        <v>250.29348877135101</v>
      </c>
      <c r="N26" s="179">
        <f>IF(OR($B26="Jan",$B26="Feb",$B26="Mar"),HLOOKUP(DATEVALUE(CONCATENATE($B26,"-",(RIGHT(N$9,2)))),'Annual averages'!$8:$42,23,FALSE),HLOOKUP(DATEVALUE(CONCATENATE($B26,"-",(LEFT(N$9,4)))),'Annual averages'!$8:$42,23,FALSE))</f>
        <v>229.35574008898601</v>
      </c>
      <c r="O26" s="179">
        <f>IF(OR($B26="Jan",$B26="Feb",$B26="Mar"),HLOOKUP(DATEVALUE(CONCATENATE($B26,"-",(RIGHT(O$9,2)))),'Annual averages'!$8:$42,23,FALSE),HLOOKUP(DATEVALUE(CONCATENATE($B26,"-",(LEFT(O$9,4)))),'Annual averages'!$8:$42,23,FALSE))</f>
        <v>204.18792692522399</v>
      </c>
      <c r="P26" s="179">
        <f>IF(OR($B26="Jan",$B26="Feb",$B26="Mar"),HLOOKUP(DATEVALUE(CONCATENATE($B26,"-",(RIGHT(P$9,2)))),'Annual averages'!$8:$42,23,FALSE),HLOOKUP(DATEVALUE(CONCATENATE($B26,"-",(LEFT(P$9,4)))),'Annual averages'!$8:$42,23,FALSE))</f>
        <v>200.75022235338801</v>
      </c>
      <c r="Q26" s="179">
        <f>IF(OR($B26="Jan",$B26="Feb",$B26="Mar"),HLOOKUP(DATEVALUE(CONCATENATE($B26,"-",(RIGHT(Q$9,2)))),'Annual averages'!$8:$42,23,FALSE),HLOOKUP(DATEVALUE(CONCATENATE($B26,"-",(LEFT(Q$9,4)))),'Annual averages'!$8:$42,23,FALSE))</f>
        <v>216.39355379490439</v>
      </c>
      <c r="R26" s="179">
        <f>IF(OR($B26="Jan",$B26="Feb",$B26="Mar"),HLOOKUP(DATEVALUE(CONCATENATE($B26,"-",(RIGHT(R$9,2)))),'Annual averages'!$8:$42,23,FALSE),HLOOKUP(DATEVALUE(CONCATENATE($B26,"-",(LEFT(R$9,4)))),'Annual averages'!$8:$42,23,FALSE))</f>
        <v>240.15798790781039</v>
      </c>
      <c r="S26" s="179">
        <f>IF(OR($B26="Jan",$B26="Feb",$B26="Mar"),HLOOKUP(DATEVALUE(CONCATENATE($B26,"-",(RIGHT(S$9,2)))),'Annual averages'!$8:$42,23,FALSE),HLOOKUP(DATEVALUE(CONCATENATE($B26,"-",(LEFT(S$9,4)))),'Annual averages'!$8:$42,23,FALSE))</f>
        <v>230.38610682000083</v>
      </c>
      <c r="T26" s="179">
        <f>IF(OR($B26="Jan",$B26="Feb",$B26="Mar"),HLOOKUP(DATEVALUE(CONCATENATE($B26,"-",(RIGHT(T$9,2)))),'Annual averages'!$8:$42,23,FALSE),HLOOKUP(DATEVALUE(CONCATENATE($B26,"-",(LEFT(T$9,4)))),'Annual averages'!$8:$42,23,FALSE))</f>
        <v>239.44457406097646</v>
      </c>
      <c r="U26" s="179">
        <f>IFERROR(IF(OR($B26="Jan",$B26="Feb",$B26="Mar"),HLOOKUP(DATEVALUE(CONCATENATE($B26,"-",(RIGHT(U$9,2)))),'Annual averages'!$8:$42,23,FALSE),HLOOKUP(DATEVALUE(CONCATENATE($B26,"-",(LEFT(U$9,4)))),'Annual averages'!$8:$42,23,FALSE)),"")</f>
        <v>273.159854777737</v>
      </c>
      <c r="V26" s="179">
        <f>IFERROR(IF(OR($B26="Jan",$B26="Feb",$B26="Mar"),HLOOKUP(DATEVALUE(CONCATENATE($B26,"-",(RIGHT(V$9,2)))),'Annual averages'!$8:$42,23,FALSE),HLOOKUP(DATEVALUE(CONCATENATE($B26,"-",(LEFT(V$9,4)))),'Annual averages'!$8:$42,23,FALSE)),"")</f>
        <v>360.18008009557525</v>
      </c>
    </row>
    <row r="27" spans="2:22" ht="15" customHeight="1">
      <c r="B27" s="180" t="str">
        <f t="shared" ref="B27:B37" si="0">B11</f>
        <v>May</v>
      </c>
      <c r="C27" s="181">
        <f>IF(OR($B27="Jan",$B27="Feb",$B27="Mar"),HLOOKUP(DATEVALUE(CONCATENATE($B27,"-",(RIGHT(C$9,2)))),'Annual averages'!$8:$42,23,FALSE),HLOOKUP(DATEVALUE(CONCATENATE($B27,"-",(LEFT(C$9,4)))),'Annual averages'!$8:$42,23,FALSE))</f>
        <v>126.7685508548626</v>
      </c>
      <c r="D27" s="181">
        <f>IF(OR($B27="Jan",$B27="Feb",$B27="Mar"),HLOOKUP(DATEVALUE(CONCATENATE($B27,"-",(RIGHT(D$9,2)))),'Annual averages'!$8:$42,23,FALSE),HLOOKUP(DATEVALUE(CONCATENATE($B27,"-",(LEFT(D$9,4)))),'Annual averages'!$8:$42,23,FALSE))</f>
        <v>126.88109144639675</v>
      </c>
      <c r="E27" s="181">
        <f>IF(OR($B27="Jan",$B27="Feb",$B27="Mar"),HLOOKUP(DATEVALUE(CONCATENATE($B27,"-",(RIGHT(E$9,2)))),'Annual averages'!$8:$42,23,FALSE),HLOOKUP(DATEVALUE(CONCATENATE($B27,"-",(LEFT(E$9,4)))),'Annual averages'!$8:$42,23,FALSE))</f>
        <v>126.39590860262082</v>
      </c>
      <c r="F27" s="181">
        <f>IF(OR($B27="Jan",$B27="Feb",$B27="Mar"),HLOOKUP(DATEVALUE(CONCATENATE($B27,"-",(RIGHT(F$9,2)))),'Annual averages'!$8:$42,23,FALSE),HLOOKUP(DATEVALUE(CONCATENATE($B27,"-",(LEFT(F$9,4)))),'Annual averages'!$8:$42,23,FALSE))</f>
        <v>132.3965782465782</v>
      </c>
      <c r="G27" s="181">
        <f>IF(OR($B27="Jan",$B27="Feb",$B27="Mar"),HLOOKUP(DATEVALUE(CONCATENATE($B27,"-",(RIGHT(G$9,2)))),'Annual averages'!$8:$42,23,FALSE),HLOOKUP(DATEVALUE(CONCATENATE($B27,"-",(LEFT(G$9,4)))),'Annual averages'!$8:$42,23,FALSE))</f>
        <v>162.70917268605001</v>
      </c>
      <c r="H27" s="181">
        <f>IF(OR($B27="Jan",$B27="Feb",$B27="Mar"),HLOOKUP(DATEVALUE(CONCATENATE($B27,"-",(RIGHT(H$9,2)))),'Annual averages'!$8:$42,23,FALSE),HLOOKUP(DATEVALUE(CONCATENATE($B27,"-",(LEFT(H$9,4)))),'Annual averages'!$8:$42,23,FALSE))</f>
        <v>191.52730167968008</v>
      </c>
      <c r="I27" s="181">
        <f>IF(OR($B27="Jan",$B27="Feb",$B27="Mar"),HLOOKUP(DATEVALUE(CONCATENATE($B27,"-",(RIGHT(I$9,2)))),'Annual averages'!$8:$42,23,FALSE),HLOOKUP(DATEVALUE(CONCATENATE($B27,"-",(LEFT(I$9,4)))),'Annual averages'!$8:$42,23,FALSE))</f>
        <v>180.93246612024197</v>
      </c>
      <c r="J27" s="181">
        <f>IF(OR($B27="Jan",$B27="Feb",$B27="Mar"),HLOOKUP(DATEVALUE(CONCATENATE($B27,"-",(RIGHT(J$9,2)))),'Annual averages'!$8:$42,23,FALSE),HLOOKUP(DATEVALUE(CONCATENATE($B27,"-",(LEFT(J$9,4)))),'Annual averages'!$8:$42,23,FALSE))</f>
        <v>201.104485654537</v>
      </c>
      <c r="K27" s="181">
        <f>IF(OR($B27="Jan",$B27="Feb",$B27="Mar"),HLOOKUP(DATEVALUE(CONCATENATE($B27,"-",(RIGHT(K$9,2)))),'Annual averages'!$8:$42,23,FALSE),HLOOKUP(DATEVALUE(CONCATENATE($B27,"-",(LEFT(K$9,4)))),'Annual averages'!$8:$42,23,FALSE))</f>
        <v>223.30408532858601</v>
      </c>
      <c r="L27" s="181">
        <f>IF(OR($B27="Jan",$B27="Feb",$B27="Mar"),HLOOKUP(DATEVALUE(CONCATENATE($B27,"-",(RIGHT(L$9,2)))),'Annual averages'!$8:$42,23,FALSE),HLOOKUP(DATEVALUE(CONCATENATE($B27,"-",(LEFT(L$9,4)))),'Annual averages'!$8:$42,23,FALSE))</f>
        <v>250.75359335931401</v>
      </c>
      <c r="M27" s="181">
        <f>IF(OR($B27="Jan",$B27="Feb",$B27="Mar"),HLOOKUP(DATEVALUE(CONCATENATE($B27,"-",(RIGHT(M$9,2)))),'Annual averages'!$8:$42,23,FALSE),HLOOKUP(DATEVALUE(CONCATENATE($B27,"-",(LEFT(M$9,4)))),'Annual averages'!$8:$42,23,FALSE))</f>
        <v>247.55822046768799</v>
      </c>
      <c r="N27" s="181">
        <f>IF(OR($B27="Jan",$B27="Feb",$B27="Mar"),HLOOKUP(DATEVALUE(CONCATENATE($B27,"-",(RIGHT(N$9,2)))),'Annual averages'!$8:$42,23,FALSE),HLOOKUP(DATEVALUE(CONCATENATE($B27,"-",(LEFT(N$9,4)))),'Annual averages'!$8:$42,23,FALSE))</f>
        <v>224.58241623370299</v>
      </c>
      <c r="O27" s="181">
        <f>IF(OR($B27="Jan",$B27="Feb",$B27="Mar"),HLOOKUP(DATEVALUE(CONCATENATE($B27,"-",(RIGHT(O$9,2)))),'Annual averages'!$8:$42,23,FALSE),HLOOKUP(DATEVALUE(CONCATENATE($B27,"-",(LEFT(O$9,4)))),'Annual averages'!$8:$42,23,FALSE))</f>
        <v>201.272063688732</v>
      </c>
      <c r="P27" s="181">
        <f>IF(OR($B27="Jan",$B27="Feb",$B27="Mar"),HLOOKUP(DATEVALUE(CONCATENATE($B27,"-",(RIGHT(P$9,2)))),'Annual averages'!$8:$42,23,FALSE),HLOOKUP(DATEVALUE(CONCATENATE($B27,"-",(LEFT(P$9,4)))),'Annual averages'!$8:$42,23,FALSE))</f>
        <v>203.36794387004082</v>
      </c>
      <c r="Q27" s="181">
        <f>IF(OR($B27="Jan",$B27="Feb",$B27="Mar"),HLOOKUP(DATEVALUE(CONCATENATE($B27,"-",(RIGHT(Q$9,2)))),'Annual averages'!$8:$42,23,FALSE),HLOOKUP(DATEVALUE(CONCATENATE($B27,"-",(LEFT(Q$9,4)))),'Annual averages'!$8:$42,23,FALSE))</f>
        <v>218.25528943220505</v>
      </c>
      <c r="R27" s="181">
        <f>IF(OR($B27="Jan",$B27="Feb",$B27="Mar"),HLOOKUP(DATEVALUE(CONCATENATE($B27,"-",(RIGHT(R$9,2)))),'Annual averages'!$8:$42,23,FALSE),HLOOKUP(DATEVALUE(CONCATENATE($B27,"-",(LEFT(R$9,4)))),'Annual averages'!$8:$42,23,FALSE))</f>
        <v>240.92416959424625</v>
      </c>
      <c r="S27" s="181">
        <f>IF(OR($B27="Jan",$B27="Feb",$B27="Mar"),HLOOKUP(DATEVALUE(CONCATENATE($B27,"-",(RIGHT(S$9,2)))),'Annual averages'!$8:$42,23,FALSE),HLOOKUP(DATEVALUE(CONCATENATE($B27,"-",(LEFT(S$9,4)))),'Annual averages'!$8:$42,23,FALSE))</f>
        <v>231.44466022274207</v>
      </c>
      <c r="T27" s="181">
        <f>IF(OR($B27="Jan",$B27="Feb",$B27="Mar"),HLOOKUP(DATEVALUE(CONCATENATE($B27,"-",(RIGHT(T$9,2)))),'Annual averages'!$8:$42,23,FALSE),HLOOKUP(DATEVALUE(CONCATENATE($B27,"-",(LEFT(T$9,4)))),'Annual averages'!$8:$42,23,FALSE))</f>
        <v>241.70806020639498</v>
      </c>
      <c r="U27" s="181">
        <f>IFERROR(IF(OR($B27="Jan",$B27="Feb",$B27="Mar"),HLOOKUP(DATEVALUE(CONCATENATE($B27,"-",(RIGHT(U$9,2)))),'Annual averages'!$8:$42,23,FALSE),HLOOKUP(DATEVALUE(CONCATENATE($B27,"-",(LEFT(U$9,4)))),'Annual averages'!$8:$42,23,FALSE)),"")</f>
        <v>277.74895363489753</v>
      </c>
      <c r="V27" s="181">
        <f>IFERROR(IF(OR($B27="Jan",$B27="Feb",$B27="Mar"),HLOOKUP(DATEVALUE(CONCATENATE($B27,"-",(RIGHT(V$9,2)))),'Annual averages'!$8:$42,23,FALSE),HLOOKUP(DATEVALUE(CONCATENATE($B27,"-",(LEFT(V$9,4)))),'Annual averages'!$8:$42,23,FALSE)),"")</f>
        <v>361.5070586356353</v>
      </c>
    </row>
    <row r="28" spans="2:22" ht="15" customHeight="1">
      <c r="B28" s="137" t="str">
        <f t="shared" si="0"/>
        <v>Jun</v>
      </c>
      <c r="C28" s="179">
        <f>IF(OR($B28="Jan",$B28="Feb",$B28="Mar"),HLOOKUP(DATEVALUE(CONCATENATE($B28,"-",(RIGHT(C$9,2)))),'Annual averages'!$8:$42,23,FALSE),HLOOKUP(DATEVALUE(CONCATENATE($B28,"-",(LEFT(C$9,4)))),'Annual averages'!$8:$42,23,FALSE))</f>
        <v>126.51651689436312</v>
      </c>
      <c r="D28" s="179">
        <f>IF(OR($B28="Jan",$B28="Feb",$B28="Mar"),HLOOKUP(DATEVALUE(CONCATENATE($B28,"-",(RIGHT(D$9,2)))),'Annual averages'!$8:$42,23,FALSE),HLOOKUP(DATEVALUE(CONCATENATE($B28,"-",(LEFT(D$9,4)))),'Annual averages'!$8:$42,23,FALSE))</f>
        <v>126.02126200855713</v>
      </c>
      <c r="E28" s="179">
        <f>IF(OR($B28="Jan",$B28="Feb",$B28="Mar"),HLOOKUP(DATEVALUE(CONCATENATE($B28,"-",(RIGHT(E$9,2)))),'Annual averages'!$8:$42,23,FALSE),HLOOKUP(DATEVALUE(CONCATENATE($B28,"-",(LEFT(E$9,4)))),'Annual averages'!$8:$42,23,FALSE))</f>
        <v>126.51365984786466</v>
      </c>
      <c r="F28" s="179">
        <f>IF(OR($B28="Jan",$B28="Feb",$B28="Mar"),HLOOKUP(DATEVALUE(CONCATENATE($B28,"-",(RIGHT(F$9,2)))),'Annual averages'!$8:$42,23,FALSE),HLOOKUP(DATEVALUE(CONCATENATE($B28,"-",(LEFT(F$9,4)))),'Annual averages'!$8:$42,23,FALSE))</f>
        <v>133.08771300632634</v>
      </c>
      <c r="G28" s="179">
        <f>IF(OR($B28="Jan",$B28="Feb",$B28="Mar"),HLOOKUP(DATEVALUE(CONCATENATE($B28,"-",(RIGHT(G$9,2)))),'Annual averages'!$8:$42,23,FALSE),HLOOKUP(DATEVALUE(CONCATENATE($B28,"-",(LEFT(G$9,4)))),'Annual averages'!$8:$42,23,FALSE))</f>
        <v>164.95331122172547</v>
      </c>
      <c r="H28" s="179">
        <f>IF(OR($B28="Jan",$B28="Feb",$B28="Mar"),HLOOKUP(DATEVALUE(CONCATENATE($B28,"-",(RIGHT(H$9,2)))),'Annual averages'!$8:$42,23,FALSE),HLOOKUP(DATEVALUE(CONCATENATE($B28,"-",(LEFT(H$9,4)))),'Annual averages'!$8:$42,23,FALSE))</f>
        <v>189.09637507976555</v>
      </c>
      <c r="I28" s="179">
        <f>IF(OR($B28="Jan",$B28="Feb",$B28="Mar"),HLOOKUP(DATEVALUE(CONCATENATE($B28,"-",(RIGHT(I$9,2)))),'Annual averages'!$8:$42,23,FALSE),HLOOKUP(DATEVALUE(CONCATENATE($B28,"-",(LEFT(I$9,4)))),'Annual averages'!$8:$42,23,FALSE))</f>
        <v>180.87287342821344</v>
      </c>
      <c r="J28" s="179">
        <f>IF(OR($B28="Jan",$B28="Feb",$B28="Mar"),HLOOKUP(DATEVALUE(CONCATENATE($B28,"-",(RIGHT(J$9,2)))),'Annual averages'!$8:$42,23,FALSE),HLOOKUP(DATEVALUE(CONCATENATE($B28,"-",(LEFT(J$9,4)))),'Annual averages'!$8:$42,23,FALSE))</f>
        <v>202.34321729956801</v>
      </c>
      <c r="K28" s="179">
        <f>IF(OR($B28="Jan",$B28="Feb",$B28="Mar"),HLOOKUP(DATEVALUE(CONCATENATE($B28,"-",(RIGHT(K$9,2)))),'Annual averages'!$8:$42,23,FALSE),HLOOKUP(DATEVALUE(CONCATENATE($B28,"-",(LEFT(K$9,4)))),'Annual averages'!$8:$42,23,FALSE))</f>
        <v>225.068194545078</v>
      </c>
      <c r="L28" s="179">
        <f>IF(OR($B28="Jan",$B28="Feb",$B28="Mar"),HLOOKUP(DATEVALUE(CONCATENATE($B28,"-",(RIGHT(L$9,2)))),'Annual averages'!$8:$42,23,FALSE),HLOOKUP(DATEVALUE(CONCATENATE($B28,"-",(LEFT(L$9,4)))),'Annual averages'!$8:$42,23,FALSE))</f>
        <v>253.52026705598601</v>
      </c>
      <c r="M28" s="179">
        <f>IF(OR($B28="Jan",$B28="Feb",$B28="Mar"),HLOOKUP(DATEVALUE(CONCATENATE($B28,"-",(RIGHT(M$9,2)))),'Annual averages'!$8:$42,23,FALSE),HLOOKUP(DATEVALUE(CONCATENATE($B28,"-",(LEFT(M$9,4)))),'Annual averages'!$8:$42,23,FALSE))</f>
        <v>247.52849190127799</v>
      </c>
      <c r="N28" s="179">
        <f>IF(OR($B28="Jan",$B28="Feb",$B28="Mar"),HLOOKUP(DATEVALUE(CONCATENATE($B28,"-",(RIGHT(N$9,2)))),'Annual averages'!$8:$42,23,FALSE),HLOOKUP(DATEVALUE(CONCATENATE($B28,"-",(LEFT(N$9,4)))),'Annual averages'!$8:$42,23,FALSE))</f>
        <v>223.53686111539901</v>
      </c>
      <c r="O28" s="179">
        <f>IF(OR($B28="Jan",$B28="Feb",$B28="Mar"),HLOOKUP(DATEVALUE(CONCATENATE($B28,"-",(RIGHT(O$9,2)))),'Annual averages'!$8:$42,23,FALSE),HLOOKUP(DATEVALUE(CONCATENATE($B28,"-",(LEFT(O$9,4)))),'Annual averages'!$8:$42,23,FALSE))</f>
        <v>200.794405813292</v>
      </c>
      <c r="P28" s="179">
        <f>IF(OR($B28="Jan",$B28="Feb",$B28="Mar"),HLOOKUP(DATEVALUE(CONCATENATE($B28,"-",(RIGHT(P$9,2)))),'Annual averages'!$8:$42,23,FALSE),HLOOKUP(DATEVALUE(CONCATENATE($B28,"-",(LEFT(P$9,4)))),'Annual averages'!$8:$42,23,FALSE))</f>
        <v>204.87620136008371</v>
      </c>
      <c r="Q28" s="179">
        <f>IF(OR($B28="Jan",$B28="Feb",$B28="Mar"),HLOOKUP(DATEVALUE(CONCATENATE($B28,"-",(RIGHT(Q$9,2)))),'Annual averages'!$8:$42,23,FALSE),HLOOKUP(DATEVALUE(CONCATENATE($B28,"-",(LEFT(Q$9,4)))),'Annual averages'!$8:$42,23,FALSE))</f>
        <v>218.26586655585496</v>
      </c>
      <c r="R28" s="179">
        <f>IF(OR($B28="Jan",$B28="Feb",$B28="Mar"),HLOOKUP(DATEVALUE(CONCATENATE($B28,"-",(RIGHT(R$9,2)))),'Annual averages'!$8:$42,23,FALSE),HLOOKUP(DATEVALUE(CONCATENATE($B28,"-",(LEFT(R$9,4)))),'Annual averages'!$8:$42,23,FALSE))</f>
        <v>243.07981241016691</v>
      </c>
      <c r="S28" s="179">
        <f>IF(OR($B28="Jan",$B28="Feb",$B28="Mar"),HLOOKUP(DATEVALUE(CONCATENATE($B28,"-",(RIGHT(S$9,2)))),'Annual averages'!$8:$42,23,FALSE),HLOOKUP(DATEVALUE(CONCATENATE($B28,"-",(LEFT(S$9,4)))),'Annual averages'!$8:$42,23,FALSE))</f>
        <v>230.04589378676806</v>
      </c>
      <c r="T28" s="179">
        <f>IF(OR($B28="Jan",$B28="Feb",$B28="Mar"),HLOOKUP(DATEVALUE(CONCATENATE($B28,"-",(RIGHT(T$9,2)))),'Annual averages'!$8:$42,23,FALSE),HLOOKUP(DATEVALUE(CONCATENATE($B28,"-",(LEFT(T$9,4)))),'Annual averages'!$8:$42,23,FALSE))</f>
        <v>243.3076323185382</v>
      </c>
      <c r="U28" s="179">
        <f>IFERROR(IF(OR($B28="Jan",$B28="Feb",$B28="Mar"),HLOOKUP(DATEVALUE(CONCATENATE($B28,"-",(RIGHT(U$9,2)))),'Annual averages'!$8:$42,23,FALSE),HLOOKUP(DATEVALUE(CONCATENATE($B28,"-",(LEFT(U$9,4)))),'Annual averages'!$8:$42,23,FALSE)),"")</f>
        <v>285.48733243172859</v>
      </c>
      <c r="V28" s="179">
        <f>IFERROR(IF(OR($B28="Jan",$B28="Feb",$B28="Mar"),HLOOKUP(DATEVALUE(CONCATENATE($B28,"-",(RIGHT(V$9,2)))),'Annual averages'!$8:$42,23,FALSE),HLOOKUP(DATEVALUE(CONCATENATE($B28,"-",(LEFT(V$9,4)))),'Annual averages'!$8:$42,23,FALSE)),"")</f>
        <v>362.38911788097846</v>
      </c>
    </row>
    <row r="29" spans="2:22" ht="15" customHeight="1">
      <c r="B29" s="180" t="str">
        <f t="shared" si="0"/>
        <v>Jul</v>
      </c>
      <c r="C29" s="181">
        <f>IF(OR($B29="Jan",$B29="Feb",$B29="Mar"),HLOOKUP(DATEVALUE(CONCATENATE($B29,"-",(RIGHT(C$9,2)))),'Annual averages'!$8:$42,23,FALSE),HLOOKUP(DATEVALUE(CONCATENATE($B29,"-",(LEFT(C$9,4)))),'Annual averages'!$8:$42,23,FALSE))</f>
        <v>128.30546444331964</v>
      </c>
      <c r="D29" s="181">
        <f>IF(OR($B29="Jan",$B29="Feb",$B29="Mar"),HLOOKUP(DATEVALUE(CONCATENATE($B29,"-",(RIGHT(D$9,2)))),'Annual averages'!$8:$42,23,FALSE),HLOOKUP(DATEVALUE(CONCATENATE($B29,"-",(LEFT(D$9,4)))),'Annual averages'!$8:$42,23,FALSE))</f>
        <v>125.94196727291077</v>
      </c>
      <c r="E29" s="181">
        <f>IF(OR($B29="Jan",$B29="Feb",$B29="Mar"),HLOOKUP(DATEVALUE(CONCATENATE($B29,"-",(RIGHT(E$9,2)))),'Annual averages'!$8:$42,23,FALSE),HLOOKUP(DATEVALUE(CONCATENATE($B29,"-",(LEFT(E$9,4)))),'Annual averages'!$8:$42,23,FALSE))</f>
        <v>126.91161008893938</v>
      </c>
      <c r="F29" s="181">
        <f>IF(OR($B29="Jan",$B29="Feb",$B29="Mar"),HLOOKUP(DATEVALUE(CONCATENATE($B29,"-",(RIGHT(F$9,2)))),'Annual averages'!$8:$42,23,FALSE),HLOOKUP(DATEVALUE(CONCATENATE($B29,"-",(LEFT(F$9,4)))),'Annual averages'!$8:$42,23,FALSE))</f>
        <v>131.19310269881217</v>
      </c>
      <c r="G29" s="181">
        <f>IF(OR($B29="Jan",$B29="Feb",$B29="Mar"),HLOOKUP(DATEVALUE(CONCATENATE($B29,"-",(RIGHT(G$9,2)))),'Annual averages'!$8:$42,23,FALSE),HLOOKUP(DATEVALUE(CONCATENATE($B29,"-",(LEFT(G$9,4)))),'Annual averages'!$8:$42,23,FALSE))</f>
        <v>170.34117137706897</v>
      </c>
      <c r="H29" s="181">
        <f>IF(OR($B29="Jan",$B29="Feb",$B29="Mar"),HLOOKUP(DATEVALUE(CONCATENATE($B29,"-",(RIGHT(H$9,2)))),'Annual averages'!$8:$42,23,FALSE),HLOOKUP(DATEVALUE(CONCATENATE($B29,"-",(LEFT(H$9,4)))),'Annual averages'!$8:$42,23,FALSE))</f>
        <v>188.24753841942533</v>
      </c>
      <c r="I29" s="181">
        <f>IF(OR($B29="Jan",$B29="Feb",$B29="Mar"),HLOOKUP(DATEVALUE(CONCATENATE($B29,"-",(RIGHT(I$9,2)))),'Annual averages'!$8:$42,23,FALSE),HLOOKUP(DATEVALUE(CONCATENATE($B29,"-",(LEFT(I$9,4)))),'Annual averages'!$8:$42,23,FALSE))</f>
        <v>180.80073858404421</v>
      </c>
      <c r="J29" s="181">
        <f>IF(OR($B29="Jan",$B29="Feb",$B29="Mar"),HLOOKUP(DATEVALUE(CONCATENATE($B29,"-",(RIGHT(J$9,2)))),'Annual averages'!$8:$42,23,FALSE),HLOOKUP(DATEVALUE(CONCATENATE($B29,"-",(LEFT(J$9,4)))),'Annual averages'!$8:$42,23,FALSE))</f>
        <v>207.27486094195939</v>
      </c>
      <c r="K29" s="181">
        <f>IF(OR($B29="Jan",$B29="Feb",$B29="Mar"),HLOOKUP(DATEVALUE(CONCATENATE($B29,"-",(RIGHT(K$9,2)))),'Annual averages'!$8:$42,23,FALSE),HLOOKUP(DATEVALUE(CONCATENATE($B29,"-",(LEFT(K$9,4)))),'Annual averages'!$8:$42,23,FALSE))</f>
        <v>225.902125462139</v>
      </c>
      <c r="L29" s="181">
        <f>IF(OR($B29="Jan",$B29="Feb",$B29="Mar"),HLOOKUP(DATEVALUE(CONCATENATE($B29,"-",(RIGHT(L$9,2)))),'Annual averages'!$8:$42,23,FALSE),HLOOKUP(DATEVALUE(CONCATENATE($B29,"-",(LEFT(L$9,4)))),'Annual averages'!$8:$42,23,FALSE))</f>
        <v>256.92384116379799</v>
      </c>
      <c r="M29" s="181">
        <f>IF(OR($B29="Jan",$B29="Feb",$B29="Mar"),HLOOKUP(DATEVALUE(CONCATENATE($B29,"-",(RIGHT(M$9,2)))),'Annual averages'!$8:$42,23,FALSE),HLOOKUP(DATEVALUE(CONCATENATE($B29,"-",(LEFT(M$9,4)))),'Annual averages'!$8:$42,23,FALSE))</f>
        <v>245.96637352831999</v>
      </c>
      <c r="N29" s="181">
        <f>IF(OR($B29="Jan",$B29="Feb",$B29="Mar"),HLOOKUP(DATEVALUE(CONCATENATE($B29,"-",(RIGHT(N$9,2)))),'Annual averages'!$8:$42,23,FALSE),HLOOKUP(DATEVALUE(CONCATENATE($B29,"-",(LEFT(N$9,4)))),'Annual averages'!$8:$42,23,FALSE))</f>
        <v>221.11566076077099</v>
      </c>
      <c r="O29" s="181">
        <f>IF(OR($B29="Jan",$B29="Feb",$B29="Mar"),HLOOKUP(DATEVALUE(CONCATENATE($B29,"-",(RIGHT(O$9,2)))),'Annual averages'!$8:$42,23,FALSE),HLOOKUP(DATEVALUE(CONCATENATE($B29,"-",(LEFT(O$9,4)))),'Annual averages'!$8:$42,23,FALSE))</f>
        <v>199.726187790816</v>
      </c>
      <c r="P29" s="181">
        <f>IF(OR($B29="Jan",$B29="Feb",$B29="Mar"),HLOOKUP(DATEVALUE(CONCATENATE($B29,"-",(RIGHT(P$9,2)))),'Annual averages'!$8:$42,23,FALSE),HLOOKUP(DATEVALUE(CONCATENATE($B29,"-",(LEFT(P$9,4)))),'Annual averages'!$8:$42,23,FALSE))</f>
        <v>206.36555779548769</v>
      </c>
      <c r="Q29" s="181">
        <f>IF(OR($B29="Jan",$B29="Feb",$B29="Mar"),HLOOKUP(DATEVALUE(CONCATENATE($B29,"-",(RIGHT(Q$9,2)))),'Annual averages'!$8:$42,23,FALSE),HLOOKUP(DATEVALUE(CONCATENATE($B29,"-",(LEFT(Q$9,4)))),'Annual averages'!$8:$42,23,FALSE))</f>
        <v>218.54957679907446</v>
      </c>
      <c r="R29" s="181">
        <f>IF(OR($B29="Jan",$B29="Feb",$B29="Mar"),HLOOKUP(DATEVALUE(CONCATENATE($B29,"-",(RIGHT(R$9,2)))),'Annual averages'!$8:$42,23,FALSE),HLOOKUP(DATEVALUE(CONCATENATE($B29,"-",(LEFT(R$9,4)))),'Annual averages'!$8:$42,23,FALSE))</f>
        <v>238.390612276967</v>
      </c>
      <c r="S29" s="181">
        <f>IF(OR($B29="Jan",$B29="Feb",$B29="Mar"),HLOOKUP(DATEVALUE(CONCATENATE($B29,"-",(RIGHT(S$9,2)))),'Annual averages'!$8:$42,23,FALSE),HLOOKUP(DATEVALUE(CONCATENATE($B29,"-",(LEFT(S$9,4)))),'Annual averages'!$8:$42,23,FALSE))</f>
        <v>231.5170479087742</v>
      </c>
      <c r="T29" s="181">
        <f>IF(OR($B29="Jan",$B29="Feb",$B29="Mar"),HLOOKUP(DATEVALUE(CONCATENATE($B29,"-",(RIGHT(T$9,2)))),'Annual averages'!$8:$42,23,FALSE),HLOOKUP(DATEVALUE(CONCATENATE($B29,"-",(LEFT(T$9,4)))),'Annual averages'!$8:$42,23,FALSE))</f>
        <v>244.86438890585868</v>
      </c>
      <c r="U29" s="181">
        <f>IFERROR(IF(OR($B29="Jan",$B29="Feb",$B29="Mar"),HLOOKUP(DATEVALUE(CONCATENATE($B29,"-",(RIGHT(U$9,2)))),'Annual averages'!$8:$42,23,FALSE),HLOOKUP(DATEVALUE(CONCATENATE($B29,"-",(LEFT(U$9,4)))),'Annual averages'!$8:$42,23,FALSE)),"")</f>
        <v>293.03409444248501</v>
      </c>
      <c r="V29" s="181">
        <f>IFERROR(IF(OR($B29="Jan",$B29="Feb",$B29="Mar"),HLOOKUP(DATEVALUE(CONCATENATE($B29,"-",(RIGHT(V$9,2)))),'Annual averages'!$8:$42,23,FALSE),HLOOKUP(DATEVALUE(CONCATENATE($B29,"-",(LEFT(V$9,4)))),'Annual averages'!$8:$42,23,FALSE)),"")</f>
        <v>360.66812181346592</v>
      </c>
    </row>
    <row r="30" spans="2:22" ht="15" customHeight="1">
      <c r="B30" s="137" t="str">
        <f t="shared" si="0"/>
        <v>Aug</v>
      </c>
      <c r="C30" s="179">
        <f>IF(OR($B30="Jan",$B30="Feb",$B30="Mar"),HLOOKUP(DATEVALUE(CONCATENATE($B30,"-",(RIGHT(C$9,2)))),'Annual averages'!$8:$42,23,FALSE),HLOOKUP(DATEVALUE(CONCATENATE($B30,"-",(LEFT(C$9,4)))),'Annual averages'!$8:$42,23,FALSE))</f>
        <v>129.06695292782049</v>
      </c>
      <c r="D30" s="179">
        <f>IF(OR($B30="Jan",$B30="Feb",$B30="Mar"),HLOOKUP(DATEVALUE(CONCATENATE($B30,"-",(RIGHT(D$9,2)))),'Annual averages'!$8:$42,23,FALSE),HLOOKUP(DATEVALUE(CONCATENATE($B30,"-",(LEFT(D$9,4)))),'Annual averages'!$8:$42,23,FALSE))</f>
        <v>125.5502011558131</v>
      </c>
      <c r="E30" s="179">
        <f>IF(OR($B30="Jan",$B30="Feb",$B30="Mar"),HLOOKUP(DATEVALUE(CONCATENATE($B30,"-",(RIGHT(E$9,2)))),'Annual averages'!$8:$42,23,FALSE),HLOOKUP(DATEVALUE(CONCATENATE($B30,"-",(LEFT(E$9,4)))),'Annual averages'!$8:$42,23,FALSE))</f>
        <v>127.29105341208169</v>
      </c>
      <c r="F30" s="179">
        <f>IF(OR($B30="Jan",$B30="Feb",$B30="Mar"),HLOOKUP(DATEVALUE(CONCATENATE($B30,"-",(RIGHT(F$9,2)))),'Annual averages'!$8:$42,23,FALSE),HLOOKUP(DATEVALUE(CONCATENATE($B30,"-",(LEFT(F$9,4)))),'Annual averages'!$8:$42,23,FALSE))</f>
        <v>134.1573041896344</v>
      </c>
      <c r="G30" s="179">
        <f>IF(OR($B30="Jan",$B30="Feb",$B30="Mar"),HLOOKUP(DATEVALUE(CONCATENATE($B30,"-",(RIGHT(G$9,2)))),'Annual averages'!$8:$42,23,FALSE),HLOOKUP(DATEVALUE(CONCATENATE($B30,"-",(LEFT(G$9,4)))),'Annual averages'!$8:$42,23,FALSE))</f>
        <v>173.07260100652277</v>
      </c>
      <c r="H30" s="179">
        <f>IF(OR($B30="Jan",$B30="Feb",$B30="Mar"),HLOOKUP(DATEVALUE(CONCATENATE($B30,"-",(RIGHT(H$9,2)))),'Annual averages'!$8:$42,23,FALSE),HLOOKUP(DATEVALUE(CONCATENATE($B30,"-",(LEFT(H$9,4)))),'Annual averages'!$8:$42,23,FALSE))</f>
        <v>188.23020943375289</v>
      </c>
      <c r="I30" s="179">
        <f>IF(OR($B30="Jan",$B30="Feb",$B30="Mar"),HLOOKUP(DATEVALUE(CONCATENATE($B30,"-",(RIGHT(I$9,2)))),'Annual averages'!$8:$42,23,FALSE),HLOOKUP(DATEVALUE(CONCATENATE($B30,"-",(LEFT(I$9,4)))),'Annual averages'!$8:$42,23,FALSE))</f>
        <v>181</v>
      </c>
      <c r="J30" s="179">
        <f>IF(OR($B30="Jan",$B30="Feb",$B30="Mar"),HLOOKUP(DATEVALUE(CONCATENATE($B30,"-",(RIGHT(J$9,2)))),'Annual averages'!$8:$42,23,FALSE),HLOOKUP(DATEVALUE(CONCATENATE($B30,"-",(LEFT(J$9,4)))),'Annual averages'!$8:$42,23,FALSE))</f>
        <v>210.29249238127099</v>
      </c>
      <c r="K30" s="179">
        <f>IF(OR($B30="Jan",$B30="Feb",$B30="Mar"),HLOOKUP(DATEVALUE(CONCATENATE($B30,"-",(RIGHT(K$9,2)))),'Annual averages'!$8:$42,23,FALSE),HLOOKUP(DATEVALUE(CONCATENATE($B30,"-",(LEFT(K$9,4)))),'Annual averages'!$8:$42,23,FALSE))</f>
        <v>225.98618973876799</v>
      </c>
      <c r="L30" s="179">
        <f>IF(OR($B30="Jan",$B30="Feb",$B30="Mar"),HLOOKUP(DATEVALUE(CONCATENATE($B30,"-",(RIGHT(L$9,2)))),'Annual averages'!$8:$42,23,FALSE),HLOOKUP(DATEVALUE(CONCATENATE($B30,"-",(LEFT(L$9,4)))),'Annual averages'!$8:$42,23,FALSE))</f>
        <v>257.28388769825301</v>
      </c>
      <c r="M30" s="179">
        <f>IF(OR($B30="Jan",$B30="Feb",$B30="Mar"),HLOOKUP(DATEVALUE(CONCATENATE($B30,"-",(RIGHT(M$9,2)))),'Annual averages'!$8:$42,23,FALSE),HLOOKUP(DATEVALUE(CONCATENATE($B30,"-",(LEFT(M$9,4)))),'Annual averages'!$8:$42,23,FALSE))</f>
        <v>244.561858383698</v>
      </c>
      <c r="N30" s="179">
        <f>IF(OR($B30="Jan",$B30="Feb",$B30="Mar"),HLOOKUP(DATEVALUE(CONCATENATE($B30,"-",(RIGHT(N$9,2)))),'Annual averages'!$8:$42,23,FALSE),HLOOKUP(DATEVALUE(CONCATENATE($B30,"-",(LEFT(N$9,4)))),'Annual averages'!$8:$42,23,FALSE))</f>
        <v>221.94822758946299</v>
      </c>
      <c r="O30" s="179">
        <f>IF(OR($B30="Jan",$B30="Feb",$B30="Mar"),HLOOKUP(DATEVALUE(CONCATENATE($B30,"-",(RIGHT(O$9,2)))),'Annual averages'!$8:$42,23,FALSE),HLOOKUP(DATEVALUE(CONCATENATE($B30,"-",(LEFT(O$9,4)))),'Annual averages'!$8:$42,23,FALSE))</f>
        <v>198.12104406066001</v>
      </c>
      <c r="P30" s="179">
        <f>IF(OR($B30="Jan",$B30="Feb",$B30="Mar"),HLOOKUP(DATEVALUE(CONCATENATE($B30,"-",(RIGHT(P$9,2)))),'Annual averages'!$8:$42,23,FALSE),HLOOKUP(DATEVALUE(CONCATENATE($B30,"-",(LEFT(P$9,4)))),'Annual averages'!$8:$42,23,FALSE))</f>
        <v>208.67511298549528</v>
      </c>
      <c r="Q30" s="179">
        <f>IF(OR($B30="Jan",$B30="Feb",$B30="Mar"),HLOOKUP(DATEVALUE(CONCATENATE($B30,"-",(RIGHT(Q$9,2)))),'Annual averages'!$8:$42,23,FALSE),HLOOKUP(DATEVALUE(CONCATENATE($B30,"-",(LEFT(Q$9,4)))),'Annual averages'!$8:$42,23,FALSE))</f>
        <v>220.80257884553828</v>
      </c>
      <c r="R30" s="179">
        <f>IF(OR($B30="Jan",$B30="Feb",$B30="Mar"),HLOOKUP(DATEVALUE(CONCATENATE($B30,"-",(RIGHT(R$9,2)))),'Annual averages'!$8:$42,23,FALSE),HLOOKUP(DATEVALUE(CONCATENATE($B30,"-",(LEFT(R$9,4)))),'Annual averages'!$8:$42,23,FALSE))</f>
        <v>239.86569534905252</v>
      </c>
      <c r="S30" s="179">
        <f>IF(OR($B30="Jan",$B30="Feb",$B30="Mar"),HLOOKUP(DATEVALUE(CONCATENATE($B30,"-",(RIGHT(S$9,2)))),'Annual averages'!$8:$42,23,FALSE),HLOOKUP(DATEVALUE(CONCATENATE($B30,"-",(LEFT(S$9,4)))),'Annual averages'!$8:$42,23,FALSE))</f>
        <v>230.04853540979644</v>
      </c>
      <c r="T30" s="179">
        <f>IF(OR($B30="Jan",$B30="Feb",$B30="Mar"),HLOOKUP(DATEVALUE(CONCATENATE($B30,"-",(RIGHT(T$9,2)))),'Annual averages'!$8:$42,23,FALSE),HLOOKUP(DATEVALUE(CONCATENATE($B30,"-",(LEFT(T$9,4)))),'Annual averages'!$8:$42,23,FALSE))</f>
        <v>248.10971374362066</v>
      </c>
      <c r="U30" s="179">
        <f>IFERROR(IF(OR($B30="Jan",$B30="Feb",$B30="Mar"),HLOOKUP(DATEVALUE(CONCATENATE($B30,"-",(RIGHT(U$9,2)))),'Annual averages'!$8:$42,23,FALSE),HLOOKUP(DATEVALUE(CONCATENATE($B30,"-",(LEFT(U$9,4)))),'Annual averages'!$8:$42,23,FALSE)),"")</f>
        <v>297.57297002565485</v>
      </c>
      <c r="V30" s="179">
        <f>IFERROR(IF(OR($B30="Jan",$B30="Feb",$B30="Mar"),HLOOKUP(DATEVALUE(CONCATENATE($B30,"-",(RIGHT(V$9,2)))),'Annual averages'!$8:$42,23,FALSE),HLOOKUP(DATEVALUE(CONCATENATE($B30,"-",(LEFT(V$9,4)))),'Annual averages'!$8:$42,23,FALSE)),"")</f>
        <v>361.66488230292805</v>
      </c>
    </row>
    <row r="31" spans="2:22" ht="15" customHeight="1">
      <c r="B31" s="180" t="str">
        <f t="shared" si="0"/>
        <v>Sep</v>
      </c>
      <c r="C31" s="181">
        <f>IF(OR($B31="Jan",$B31="Feb",$B31="Mar"),HLOOKUP(DATEVALUE(CONCATENATE($B31,"-",(RIGHT(C$9,2)))),'Annual averages'!$8:$42,23,FALSE),HLOOKUP(DATEVALUE(CONCATENATE($B31,"-",(LEFT(C$9,4)))),'Annual averages'!$8:$42,23,FALSE))</f>
        <v>128.9670735132257</v>
      </c>
      <c r="D31" s="181">
        <f>IF(OR($B31="Jan",$B31="Feb",$B31="Mar"),HLOOKUP(DATEVALUE(CONCATENATE($B31,"-",(RIGHT(D$9,2)))),'Annual averages'!$8:$42,23,FALSE),HLOOKUP(DATEVALUE(CONCATENATE($B31,"-",(LEFT(D$9,4)))),'Annual averages'!$8:$42,23,FALSE))</f>
        <v>130.62967576870375</v>
      </c>
      <c r="E31" s="181">
        <f>IF(OR($B31="Jan",$B31="Feb",$B31="Mar"),HLOOKUP(DATEVALUE(CONCATENATE($B31,"-",(RIGHT(E$9,2)))),'Annual averages'!$8:$42,23,FALSE),HLOOKUP(DATEVALUE(CONCATENATE($B31,"-",(LEFT(E$9,4)))),'Annual averages'!$8:$42,23,FALSE))</f>
        <v>127.07771100494885</v>
      </c>
      <c r="F31" s="181">
        <f>IF(OR($B31="Jan",$B31="Feb",$B31="Mar"),HLOOKUP(DATEVALUE(CONCATENATE($B31,"-",(RIGHT(F$9,2)))),'Annual averages'!$8:$42,23,FALSE),HLOOKUP(DATEVALUE(CONCATENATE($B31,"-",(LEFT(F$9,4)))),'Annual averages'!$8:$42,23,FALSE))</f>
        <v>136.00666660013184</v>
      </c>
      <c r="G31" s="181">
        <f>IF(OR($B31="Jan",$B31="Feb",$B31="Mar"),HLOOKUP(DATEVALUE(CONCATENATE($B31,"-",(RIGHT(G$9,2)))),'Annual averages'!$8:$42,23,FALSE),HLOOKUP(DATEVALUE(CONCATENATE($B31,"-",(LEFT(G$9,4)))),'Annual averages'!$8:$42,23,FALSE))</f>
        <v>177.3410206737781</v>
      </c>
      <c r="H31" s="181">
        <f>IF(OR($B31="Jan",$B31="Feb",$B31="Mar"),HLOOKUP(DATEVALUE(CONCATENATE($B31,"-",(RIGHT(H$9,2)))),'Annual averages'!$8:$42,23,FALSE),HLOOKUP(DATEVALUE(CONCATENATE($B31,"-",(LEFT(H$9,4)))),'Annual averages'!$8:$42,23,FALSE))</f>
        <v>185.21623054792653</v>
      </c>
      <c r="I31" s="181">
        <f>IF(OR($B31="Jan",$B31="Feb",$B31="Mar"),HLOOKUP(DATEVALUE(CONCATENATE($B31,"-",(RIGHT(I$9,2)))),'Annual averages'!$8:$42,23,FALSE),HLOOKUP(DATEVALUE(CONCATENATE($B31,"-",(LEFT(I$9,4)))),'Annual averages'!$8:$42,23,FALSE))</f>
        <v>181</v>
      </c>
      <c r="J31" s="181">
        <f>IF(OR($B31="Jan",$B31="Feb",$B31="Mar"),HLOOKUP(DATEVALUE(CONCATENATE($B31,"-",(RIGHT(J$9,2)))),'Annual averages'!$8:$42,23,FALSE),HLOOKUP(DATEVALUE(CONCATENATE($B31,"-",(LEFT(J$9,4)))),'Annual averages'!$8:$42,23,FALSE))</f>
        <v>213.12653622623</v>
      </c>
      <c r="K31" s="181">
        <f>IF(OR($B31="Jan",$B31="Feb",$B31="Mar"),HLOOKUP(DATEVALUE(CONCATENATE($B31,"-",(RIGHT(K$9,2)))),'Annual averages'!$8:$42,23,FALSE),HLOOKUP(DATEVALUE(CONCATENATE($B31,"-",(LEFT(K$9,4)))),'Annual averages'!$8:$42,23,FALSE))</f>
        <v>226.95452951534301</v>
      </c>
      <c r="L31" s="181">
        <f>IF(OR($B31="Jan",$B31="Feb",$B31="Mar"),HLOOKUP(DATEVALUE(CONCATENATE($B31,"-",(RIGHT(L$9,2)))),'Annual averages'!$8:$42,23,FALSE),HLOOKUP(DATEVALUE(CONCATENATE($B31,"-",(LEFT(L$9,4)))),'Annual averages'!$8:$42,23,FALSE))</f>
        <v>258.048473535364</v>
      </c>
      <c r="M31" s="181">
        <f>IF(OR($B31="Jan",$B31="Feb",$B31="Mar"),HLOOKUP(DATEVALUE(CONCATENATE($B31,"-",(RIGHT(M$9,2)))),'Annual averages'!$8:$42,23,FALSE),HLOOKUP(DATEVALUE(CONCATENATE($B31,"-",(LEFT(M$9,4)))),'Annual averages'!$8:$42,23,FALSE))</f>
        <v>244.23771755439901</v>
      </c>
      <c r="N31" s="181">
        <f>IF(OR($B31="Jan",$B31="Feb",$B31="Mar"),HLOOKUP(DATEVALUE(CONCATENATE($B31,"-",(RIGHT(N$9,2)))),'Annual averages'!$8:$42,23,FALSE),HLOOKUP(DATEVALUE(CONCATENATE($B31,"-",(LEFT(N$9,4)))),'Annual averages'!$8:$42,23,FALSE))</f>
        <v>217.48208851034599</v>
      </c>
      <c r="O31" s="181">
        <f>IF(OR($B31="Jan",$B31="Feb",$B31="Mar"),HLOOKUP(DATEVALUE(CONCATENATE($B31,"-",(RIGHT(O$9,2)))),'Annual averages'!$8:$42,23,FALSE),HLOOKUP(DATEVALUE(CONCATENATE($B31,"-",(LEFT(O$9,4)))),'Annual averages'!$8:$42,23,FALSE))</f>
        <v>199.454986655798</v>
      </c>
      <c r="P31" s="181">
        <f>IF(OR($B31="Jan",$B31="Feb",$B31="Mar"),HLOOKUP(DATEVALUE(CONCATENATE($B31,"-",(RIGHT(P$9,2)))),'Annual averages'!$8:$42,23,FALSE),HLOOKUP(DATEVALUE(CONCATENATE($B31,"-",(LEFT(P$9,4)))),'Annual averages'!$8:$42,23,FALSE))</f>
        <v>207.90032338452892</v>
      </c>
      <c r="Q31" s="181">
        <f>IF(OR($B31="Jan",$B31="Feb",$B31="Mar"),HLOOKUP(DATEVALUE(CONCATENATE($B31,"-",(RIGHT(Q$9,2)))),'Annual averages'!$8:$42,23,FALSE),HLOOKUP(DATEVALUE(CONCATENATE($B31,"-",(LEFT(Q$9,4)))),'Annual averages'!$8:$42,23,FALSE))</f>
        <v>221.62292695194597</v>
      </c>
      <c r="R31" s="181">
        <f>IF(OR($B31="Jan",$B31="Feb",$B31="Mar"),HLOOKUP(DATEVALUE(CONCATENATE($B31,"-",(RIGHT(R$9,2)))),'Annual averages'!$8:$42,23,FALSE),HLOOKUP(DATEVALUE(CONCATENATE($B31,"-",(LEFT(R$9,4)))),'Annual averages'!$8:$42,23,FALSE))</f>
        <v>240.06001221246257</v>
      </c>
      <c r="S31" s="181">
        <f>IF(OR($B31="Jan",$B31="Feb",$B31="Mar"),HLOOKUP(DATEVALUE(CONCATENATE($B31,"-",(RIGHT(S$9,2)))),'Annual averages'!$8:$42,23,FALSE),HLOOKUP(DATEVALUE(CONCATENATE($B31,"-",(LEFT(S$9,4)))),'Annual averages'!$8:$42,23,FALSE))</f>
        <v>231.86522729136439</v>
      </c>
      <c r="T31" s="181">
        <f>IF(OR($B31="Jan",$B31="Feb",$B31="Mar"),HLOOKUP(DATEVALUE(CONCATENATE($B31,"-",(RIGHT(T$9,2)))),'Annual averages'!$8:$42,23,FALSE),HLOOKUP(DATEVALUE(CONCATENATE($B31,"-",(LEFT(T$9,4)))),'Annual averages'!$8:$42,23,FALSE))</f>
        <v>249.75008350394415</v>
      </c>
      <c r="U31" s="181">
        <f>IFERROR(IF(OR($B31="Jan",$B31="Feb",$B31="Mar"),HLOOKUP(DATEVALUE(CONCATENATE($B31,"-",(RIGHT(U$9,2)))),'Annual averages'!$8:$42,23,FALSE),HLOOKUP(DATEVALUE(CONCATENATE($B31,"-",(LEFT(U$9,4)))),'Annual averages'!$8:$42,23,FALSE)),"")</f>
        <v>309.08865441630246</v>
      </c>
      <c r="V31" s="181">
        <f>IFERROR(IF(OR($B31="Jan",$B31="Feb",$B31="Mar"),HLOOKUP(DATEVALUE(CONCATENATE($B31,"-",(RIGHT(V$9,2)))),'Annual averages'!$8:$42,23,FALSE),HLOOKUP(DATEVALUE(CONCATENATE($B31,"-",(LEFT(V$9,4)))),'Annual averages'!$8:$42,23,FALSE)),"")</f>
        <v>362.74760985358711</v>
      </c>
    </row>
    <row r="32" spans="2:22" ht="15" customHeight="1">
      <c r="B32" s="137" t="str">
        <f t="shared" si="0"/>
        <v>Oct</v>
      </c>
      <c r="C32" s="179">
        <f>IF(OR($B32="Jan",$B32="Feb",$B32="Mar"),HLOOKUP(DATEVALUE(CONCATENATE($B32,"-",(RIGHT(C$9,2)))),'Annual averages'!$8:$42,23,FALSE),HLOOKUP(DATEVALUE(CONCATENATE($B32,"-",(LEFT(C$9,4)))),'Annual averages'!$8:$42,23,FALSE))</f>
        <v>129.09602315553516</v>
      </c>
      <c r="D32" s="179">
        <f>IF(OR($B32="Jan",$B32="Feb",$B32="Mar"),HLOOKUP(DATEVALUE(CONCATENATE($B32,"-",(RIGHT(D$9,2)))),'Annual averages'!$8:$42,23,FALSE),HLOOKUP(DATEVALUE(CONCATENATE($B32,"-",(LEFT(D$9,4)))),'Annual averages'!$8:$42,23,FALSE))</f>
        <v>125.44060417281035</v>
      </c>
      <c r="E32" s="179">
        <f>IF(OR($B32="Jan",$B32="Feb",$B32="Mar"),HLOOKUP(DATEVALUE(CONCATENATE($B32,"-",(RIGHT(E$9,2)))),'Annual averages'!$8:$42,23,FALSE),HLOOKUP(DATEVALUE(CONCATENATE($B32,"-",(LEFT(E$9,4)))),'Annual averages'!$8:$42,23,FALSE))</f>
        <v>126.96547100143523</v>
      </c>
      <c r="F32" s="179">
        <f>IF(OR($B32="Jan",$B32="Feb",$B32="Mar"),HLOOKUP(DATEVALUE(CONCATENATE($B32,"-",(RIGHT(F$9,2)))),'Annual averages'!$8:$42,23,FALSE),HLOOKUP(DATEVALUE(CONCATENATE($B32,"-",(LEFT(F$9,4)))),'Annual averages'!$8:$42,23,FALSE))</f>
        <v>138.48712391310318</v>
      </c>
      <c r="G32" s="179">
        <f>IF(OR($B32="Jan",$B32="Feb",$B32="Mar"),HLOOKUP(DATEVALUE(CONCATENATE($B32,"-",(RIGHT(G$9,2)))),'Annual averages'!$8:$42,23,FALSE),HLOOKUP(DATEVALUE(CONCATENATE($B32,"-",(LEFT(G$9,4)))),'Annual averages'!$8:$42,23,FALSE))</f>
        <v>180.21195912514369</v>
      </c>
      <c r="H32" s="179">
        <f>IF(OR($B32="Jan",$B32="Feb",$B32="Mar"),HLOOKUP(DATEVALUE(CONCATENATE($B32,"-",(RIGHT(H$9,2)))),'Annual averages'!$8:$42,23,FALSE),HLOOKUP(DATEVALUE(CONCATENATE($B32,"-",(LEFT(H$9,4)))),'Annual averages'!$8:$42,23,FALSE))</f>
        <v>183.68460947735269</v>
      </c>
      <c r="I32" s="179">
        <f>IF(OR($B32="Jan",$B32="Feb",$B32="Mar"),HLOOKUP(DATEVALUE(CONCATENATE($B32,"-",(RIGHT(I$9,2)))),'Annual averages'!$8:$42,23,FALSE),HLOOKUP(DATEVALUE(CONCATENATE($B32,"-",(LEFT(I$9,4)))),'Annual averages'!$8:$42,23,FALSE))</f>
        <v>183</v>
      </c>
      <c r="J32" s="179">
        <f>IF(OR($B32="Jan",$B32="Feb",$B32="Mar"),HLOOKUP(DATEVALUE(CONCATENATE($B32,"-",(RIGHT(J$9,2)))),'Annual averages'!$8:$42,23,FALSE),HLOOKUP(DATEVALUE(CONCATENATE($B32,"-",(LEFT(J$9,4)))),'Annual averages'!$8:$42,23,FALSE))</f>
        <v>215.31217040884599</v>
      </c>
      <c r="K32" s="179">
        <f>IF(OR($B32="Jan",$B32="Feb",$B32="Mar"),HLOOKUP(DATEVALUE(CONCATENATE($B32,"-",(RIGHT(K$9,2)))),'Annual averages'!$8:$42,23,FALSE),HLOOKUP(DATEVALUE(CONCATENATE($B32,"-",(LEFT(K$9,4)))),'Annual averages'!$8:$42,23,FALSE))</f>
        <v>228.56653803404001</v>
      </c>
      <c r="L32" s="179">
        <f>IF(OR($B32="Jan",$B32="Feb",$B32="Mar"),HLOOKUP(DATEVALUE(CONCATENATE($B32,"-",(RIGHT(L$9,2)))),'Annual averages'!$8:$42,23,FALSE),HLOOKUP(DATEVALUE(CONCATENATE($B32,"-",(LEFT(L$9,4)))),'Annual averages'!$8:$42,23,FALSE))</f>
        <v>256.95799818096998</v>
      </c>
      <c r="M32" s="179">
        <f>IF(OR($B32="Jan",$B32="Feb",$B32="Mar"),HLOOKUP(DATEVALUE(CONCATENATE($B32,"-",(RIGHT(M$9,2)))),'Annual averages'!$8:$42,23,FALSE),HLOOKUP(DATEVALUE(CONCATENATE($B32,"-",(LEFT(M$9,4)))),'Annual averages'!$8:$42,23,FALSE))</f>
        <v>241.25665466610599</v>
      </c>
      <c r="N32" s="179">
        <f>IF(OR($B32="Jan",$B32="Feb",$B32="Mar"),HLOOKUP(DATEVALUE(CONCATENATE($B32,"-",(RIGHT(N$9,2)))),'Annual averages'!$8:$42,23,FALSE),HLOOKUP(DATEVALUE(CONCATENATE($B32,"-",(LEFT(N$9,4)))),'Annual averages'!$8:$42,23,FALSE))</f>
        <v>217.90180335924299</v>
      </c>
      <c r="O32" s="179">
        <f>IF(OR($B32="Jan",$B32="Feb",$B32="Mar"),HLOOKUP(DATEVALUE(CONCATENATE($B32,"-",(RIGHT(O$9,2)))),'Annual averages'!$8:$42,23,FALSE),HLOOKUP(DATEVALUE(CONCATENATE($B32,"-",(LEFT(O$9,4)))),'Annual averages'!$8:$42,23,FALSE))</f>
        <v>196.87887883856101</v>
      </c>
      <c r="P32" s="179">
        <f>IF(OR($B32="Jan",$B32="Feb",$B32="Mar"),HLOOKUP(DATEVALUE(CONCATENATE($B32,"-",(RIGHT(P$9,2)))),'Annual averages'!$8:$42,23,FALSE),HLOOKUP(DATEVALUE(CONCATENATE($B32,"-",(LEFT(P$9,4)))),'Annual averages'!$8:$42,23,FALSE))</f>
        <v>209.62297831021283</v>
      </c>
      <c r="Q32" s="179">
        <f>IF(OR($B32="Jan",$B32="Feb",$B32="Mar"),HLOOKUP(DATEVALUE(CONCATENATE($B32,"-",(RIGHT(Q$9,2)))),'Annual averages'!$8:$42,23,FALSE),HLOOKUP(DATEVALUE(CONCATENATE($B32,"-",(LEFT(Q$9,4)))),'Annual averages'!$8:$42,23,FALSE))</f>
        <v>222.63547520550668</v>
      </c>
      <c r="R32" s="179">
        <f>IF(OR($B32="Jan",$B32="Feb",$B32="Mar"),HLOOKUP(DATEVALUE(CONCATENATE($B32,"-",(RIGHT(R$9,2)))),'Annual averages'!$8:$42,23,FALSE),HLOOKUP(DATEVALUE(CONCATENATE($B32,"-",(LEFT(R$9,4)))),'Annual averages'!$8:$42,23,FALSE))</f>
        <v>239.00319665444039</v>
      </c>
      <c r="S32" s="179">
        <f>IF(OR($B32="Jan",$B32="Feb",$B32="Mar"),HLOOKUP(DATEVALUE(CONCATENATE($B32,"-",(RIGHT(S$9,2)))),'Annual averages'!$8:$42,23,FALSE),HLOOKUP(DATEVALUE(CONCATENATE($B32,"-",(LEFT(S$9,4)))),'Annual averages'!$8:$42,23,FALSE))</f>
        <v>232.06059257517839</v>
      </c>
      <c r="T32" s="179">
        <f>IF(OR($B32="Jan",$B32="Feb",$B32="Mar"),HLOOKUP(DATEVALUE(CONCATENATE($B32,"-",(RIGHT(T$9,2)))),'Annual averages'!$8:$42,23,FALSE),HLOOKUP(DATEVALUE(CONCATENATE($B32,"-",(LEFT(T$9,4)))),'Annual averages'!$8:$42,23,FALSE))</f>
        <v>253.08233884412465</v>
      </c>
      <c r="U32" s="179">
        <f>IFERROR(IF(OR($B32="Jan",$B32="Feb",$B32="Mar"),HLOOKUP(DATEVALUE(CONCATENATE($B32,"-",(RIGHT(U$9,2)))),'Annual averages'!$8:$42,23,FALSE),HLOOKUP(DATEVALUE(CONCATENATE($B32,"-",(LEFT(U$9,4)))),'Annual averages'!$8:$42,23,FALSE)),"")</f>
        <v>314.875915071561</v>
      </c>
      <c r="V32" s="179">
        <f>IFERROR(IF(OR($B32="Jan",$B32="Feb",$B32="Mar"),HLOOKUP(DATEVALUE(CONCATENATE($B32,"-",(RIGHT(V$9,2)))),'Annual averages'!$8:$42,23,FALSE),HLOOKUP(DATEVALUE(CONCATENATE($B32,"-",(LEFT(V$9,4)))),'Annual averages'!$8:$42,23,FALSE)),"")</f>
        <v>354.45824652845681</v>
      </c>
    </row>
    <row r="33" spans="2:22" ht="15" customHeight="1">
      <c r="B33" s="180" t="str">
        <f t="shared" si="0"/>
        <v>Nov</v>
      </c>
      <c r="C33" s="181">
        <f>IF(OR($B33="Jan",$B33="Feb",$B33="Mar"),HLOOKUP(DATEVALUE(CONCATENATE($B33,"-",(RIGHT(C$9,2)))),'Annual averages'!$8:$42,23,FALSE),HLOOKUP(DATEVALUE(CONCATENATE($B33,"-",(LEFT(C$9,4)))),'Annual averages'!$8:$42,23,FALSE))</f>
        <v>127.7268661188979</v>
      </c>
      <c r="D33" s="181">
        <f>IF(OR($B33="Jan",$B33="Feb",$B33="Mar"),HLOOKUP(DATEVALUE(CONCATENATE($B33,"-",(RIGHT(D$9,2)))),'Annual averages'!$8:$42,23,FALSE),HLOOKUP(DATEVALUE(CONCATENATE($B33,"-",(LEFT(D$9,4)))),'Annual averages'!$8:$42,23,FALSE))</f>
        <v>124.92001007408759</v>
      </c>
      <c r="E33" s="181">
        <f>IF(OR($B33="Jan",$B33="Feb",$B33="Mar"),HLOOKUP(DATEVALUE(CONCATENATE($B33,"-",(RIGHT(E$9,2)))),'Annual averages'!$8:$42,23,FALSE),HLOOKUP(DATEVALUE(CONCATENATE($B33,"-",(LEFT(E$9,4)))),'Annual averages'!$8:$42,23,FALSE))</f>
        <v>127.77992143921445</v>
      </c>
      <c r="F33" s="181">
        <f>IF(OR($B33="Jan",$B33="Feb",$B33="Mar"),HLOOKUP(DATEVALUE(CONCATENATE($B33,"-",(RIGHT(F$9,2)))),'Annual averages'!$8:$42,23,FALSE),HLOOKUP(DATEVALUE(CONCATENATE($B33,"-",(LEFT(F$9,4)))),'Annual averages'!$8:$42,23,FALSE))</f>
        <v>140.99373217495841</v>
      </c>
      <c r="G33" s="181">
        <f>IF(OR($B33="Jan",$B33="Feb",$B33="Mar"),HLOOKUP(DATEVALUE(CONCATENATE($B33,"-",(RIGHT(G$9,2)))),'Annual averages'!$8:$42,23,FALSE),HLOOKUP(DATEVALUE(CONCATENATE($B33,"-",(LEFT(G$9,4)))),'Annual averages'!$8:$42,23,FALSE))</f>
        <v>182.05235710909901</v>
      </c>
      <c r="H33" s="181">
        <f>IF(OR($B33="Jan",$B33="Feb",$B33="Mar"),HLOOKUP(DATEVALUE(CONCATENATE($B33,"-",(RIGHT(H$9,2)))),'Annual averages'!$8:$42,23,FALSE),HLOOKUP(DATEVALUE(CONCATENATE($B33,"-",(LEFT(H$9,4)))),'Annual averages'!$8:$42,23,FALSE))</f>
        <v>183.3161873541458</v>
      </c>
      <c r="I33" s="181">
        <f>IF(OR($B33="Jan",$B33="Feb",$B33="Mar"),HLOOKUP(DATEVALUE(CONCATENATE($B33,"-",(RIGHT(I$9,2)))),'Annual averages'!$8:$42,23,FALSE),HLOOKUP(DATEVALUE(CONCATENATE($B33,"-",(LEFT(I$9,4)))),'Annual averages'!$8:$42,23,FALSE))</f>
        <v>183</v>
      </c>
      <c r="J33" s="181">
        <f>IF(OR($B33="Jan",$B33="Feb",$B33="Mar"),HLOOKUP(DATEVALUE(CONCATENATE($B33,"-",(RIGHT(J$9,2)))),'Annual averages'!$8:$42,23,FALSE),HLOOKUP(DATEVALUE(CONCATENATE($B33,"-",(LEFT(J$9,4)))),'Annual averages'!$8:$42,23,FALSE))</f>
        <v>219.299580141706</v>
      </c>
      <c r="K33" s="181">
        <f>IF(OR($B33="Jan",$B33="Feb",$B33="Mar"),HLOOKUP(DATEVALUE(CONCATENATE($B33,"-",(RIGHT(K$9,2)))),'Annual averages'!$8:$42,23,FALSE),HLOOKUP(DATEVALUE(CONCATENATE($B33,"-",(LEFT(K$9,4)))),'Annual averages'!$8:$42,23,FALSE))</f>
        <v>231.22491917354699</v>
      </c>
      <c r="L33" s="181">
        <f>IF(OR($B33="Jan",$B33="Feb",$B33="Mar"),HLOOKUP(DATEVALUE(CONCATENATE($B33,"-",(RIGHT(L$9,2)))),'Annual averages'!$8:$42,23,FALSE),HLOOKUP(DATEVALUE(CONCATENATE($B33,"-",(LEFT(L$9,4)))),'Annual averages'!$8:$42,23,FALSE))</f>
        <v>255.81945789001799</v>
      </c>
      <c r="M33" s="181">
        <f>IF(OR($B33="Jan",$B33="Feb",$B33="Mar"),HLOOKUP(DATEVALUE(CONCATENATE($B33,"-",(RIGHT(M$9,2)))),'Annual averages'!$8:$42,23,FALSE),HLOOKUP(DATEVALUE(CONCATENATE($B33,"-",(LEFT(M$9,4)))),'Annual averages'!$8:$42,23,FALSE))</f>
        <v>238.15602638392801</v>
      </c>
      <c r="N33" s="181">
        <f>IF(OR($B33="Jan",$B33="Feb",$B33="Mar"),HLOOKUP(DATEVALUE(CONCATENATE($B33,"-",(RIGHT(N$9,2)))),'Annual averages'!$8:$42,23,FALSE),HLOOKUP(DATEVALUE(CONCATENATE($B33,"-",(LEFT(N$9,4)))),'Annual averages'!$8:$42,23,FALSE))</f>
        <v>214.77169392124901</v>
      </c>
      <c r="O33" s="181">
        <f>IF(OR($B33="Jan",$B33="Feb",$B33="Mar"),HLOOKUP(DATEVALUE(CONCATENATE($B33,"-",(RIGHT(O$9,2)))),'Annual averages'!$8:$42,23,FALSE),HLOOKUP(DATEVALUE(CONCATENATE($B33,"-",(LEFT(O$9,4)))),'Annual averages'!$8:$42,23,FALSE))</f>
        <v>197.497286663578</v>
      </c>
      <c r="P33" s="181">
        <f>IF(OR($B33="Jan",$B33="Feb",$B33="Mar"),HLOOKUP(DATEVALUE(CONCATENATE($B33,"-",(RIGHT(P$9,2)))),'Annual averages'!$8:$42,23,FALSE),HLOOKUP(DATEVALUE(CONCATENATE($B33,"-",(LEFT(P$9,4)))),'Annual averages'!$8:$42,23,FALSE))</f>
        <v>210.16301522607321</v>
      </c>
      <c r="Q33" s="181">
        <f>IF(OR($B33="Jan",$B33="Feb",$B33="Mar"),HLOOKUP(DATEVALUE(CONCATENATE($B33,"-",(RIGHT(Q$9,2)))),'Annual averages'!$8:$42,23,FALSE),HLOOKUP(DATEVALUE(CONCATENATE($B33,"-",(LEFT(Q$9,4)))),'Annual averages'!$8:$42,23,FALSE))</f>
        <v>226.35062615285614</v>
      </c>
      <c r="R33" s="181">
        <f>IF(OR($B33="Jan",$B33="Feb",$B33="Mar"),HLOOKUP(DATEVALUE(CONCATENATE($B33,"-",(RIGHT(R$9,2)))),'Annual averages'!$8:$42,23,FALSE),HLOOKUP(DATEVALUE(CONCATENATE($B33,"-",(LEFT(R$9,4)))),'Annual averages'!$8:$42,23,FALSE))</f>
        <v>235.97200407574735</v>
      </c>
      <c r="S33" s="181">
        <f>IF(OR($B33="Jan",$B33="Feb",$B33="Mar"),HLOOKUP(DATEVALUE(CONCATENATE($B33,"-",(RIGHT(S$9,2)))),'Annual averages'!$8:$42,23,FALSE),HLOOKUP(DATEVALUE(CONCATENATE($B33,"-",(LEFT(S$9,4)))),'Annual averages'!$8:$42,23,FALSE))</f>
        <v>232.79909162027838</v>
      </c>
      <c r="T33" s="181">
        <f>IF(OR($B33="Jan",$B33="Feb",$B33="Mar"),HLOOKUP(DATEVALUE(CONCATENATE($B33,"-",(RIGHT(T$9,2)))),'Annual averages'!$8:$42,23,FALSE),HLOOKUP(DATEVALUE(CONCATENATE($B33,"-",(LEFT(T$9,4)))),'Annual averages'!$8:$42,23,FALSE))</f>
        <v>254.52502277584057</v>
      </c>
      <c r="U33" s="181">
        <f>IFERROR(IF(OR($B33="Jan",$B33="Feb",$B33="Mar"),HLOOKUP(DATEVALUE(CONCATENATE($B33,"-",(RIGHT(U$9,2)))),'Annual averages'!$8:$42,23,FALSE),HLOOKUP(DATEVALUE(CONCATENATE($B33,"-",(LEFT(U$9,4)))),'Annual averages'!$8:$42,23,FALSE)),"")</f>
        <v>323.19496969490956</v>
      </c>
      <c r="V33" s="181" t="str">
        <f>IFERROR(IF(OR($B33="Jan",$B33="Feb",$B33="Mar"),HLOOKUP(DATEVALUE(CONCATENATE($B33,"-",(RIGHT(V$9,2)))),'Annual averages'!$8:$42,23,FALSE),HLOOKUP(DATEVALUE(CONCATENATE($B33,"-",(LEFT(V$9,4)))),'Annual averages'!$8:$42,23,FALSE)),"")</f>
        <v/>
      </c>
    </row>
    <row r="34" spans="2:22" ht="15" customHeight="1">
      <c r="B34" s="137" t="str">
        <f t="shared" si="0"/>
        <v>Dec</v>
      </c>
      <c r="C34" s="179">
        <f>IF(OR($B34="Jan",$B34="Feb",$B34="Mar"),HLOOKUP(DATEVALUE(CONCATENATE($B34,"-",(RIGHT(C$9,2)))),'Annual averages'!$8:$42,23,FALSE),HLOOKUP(DATEVALUE(CONCATENATE($B34,"-",(LEFT(C$9,4)))),'Annual averages'!$8:$42,23,FALSE))</f>
        <v>128.56380980124035</v>
      </c>
      <c r="D34" s="179">
        <f>IF(OR($B34="Jan",$B34="Feb",$B34="Mar"),HLOOKUP(DATEVALUE(CONCATENATE($B34,"-",(RIGHT(D$9,2)))),'Annual averages'!$8:$42,23,FALSE),HLOOKUP(DATEVALUE(CONCATENATE($B34,"-",(LEFT(D$9,4)))),'Annual averages'!$8:$42,23,FALSE))</f>
        <v>124.66024293222691</v>
      </c>
      <c r="E34" s="179">
        <f>IF(OR($B34="Jan",$B34="Feb",$B34="Mar"),HLOOKUP(DATEVALUE(CONCATENATE($B34,"-",(RIGHT(E$9,2)))),'Annual averages'!$8:$42,23,FALSE),HLOOKUP(DATEVALUE(CONCATENATE($B34,"-",(LEFT(E$9,4)))),'Annual averages'!$8:$42,23,FALSE))</f>
        <v>129.12547857940427</v>
      </c>
      <c r="F34" s="179">
        <f>IF(OR($B34="Jan",$B34="Feb",$B34="Mar"),HLOOKUP(DATEVALUE(CONCATENATE($B34,"-",(RIGHT(F$9,2)))),'Annual averages'!$8:$42,23,FALSE),HLOOKUP(DATEVALUE(CONCATENATE($B34,"-",(LEFT(F$9,4)))),'Annual averages'!$8:$42,23,FALSE))</f>
        <v>144.25491777089559</v>
      </c>
      <c r="G34" s="179">
        <f>IF(OR($B34="Jan",$B34="Feb",$B34="Mar"),HLOOKUP(DATEVALUE(CONCATENATE($B34,"-",(RIGHT(G$9,2)))),'Annual averages'!$8:$42,23,FALSE),HLOOKUP(DATEVALUE(CONCATENATE($B34,"-",(LEFT(G$9,4)))),'Annual averages'!$8:$42,23,FALSE))</f>
        <v>184.53303217512001</v>
      </c>
      <c r="H34" s="179">
        <f>IF(OR($B34="Jan",$B34="Feb",$B34="Mar"),HLOOKUP(DATEVALUE(CONCATENATE($B34,"-",(RIGHT(H$9,2)))),'Annual averages'!$8:$42,23,FALSE),HLOOKUP(DATEVALUE(CONCATENATE($B34,"-",(LEFT(H$9,4)))),'Annual averages'!$8:$42,23,FALSE))</f>
        <v>183.75928681989865</v>
      </c>
      <c r="I34" s="179">
        <f>IF(OR($B34="Jan",$B34="Feb",$B34="Mar"),HLOOKUP(DATEVALUE(CONCATENATE($B34,"-",(RIGHT(I$9,2)))),'Annual averages'!$8:$42,23,FALSE),HLOOKUP(DATEVALUE(CONCATENATE($B34,"-",(LEFT(I$9,4)))),'Annual averages'!$8:$42,23,FALSE))</f>
        <v>187.58708071346001</v>
      </c>
      <c r="J34" s="179">
        <f>IF(OR($B34="Jan",$B34="Feb",$B34="Mar"),HLOOKUP(DATEVALUE(CONCATENATE($B34,"-",(RIGHT(J$9,2)))),'Annual averages'!$8:$42,23,FALSE),HLOOKUP(DATEVALUE(CONCATENATE($B34,"-",(LEFT(J$9,4)))),'Annual averages'!$8:$42,23,FALSE))</f>
        <v>219.57722513948499</v>
      </c>
      <c r="K34" s="179">
        <f>IF(OR($B34="Jan",$B34="Feb",$B34="Mar"),HLOOKUP(DATEVALUE(CONCATENATE($B34,"-",(RIGHT(K$9,2)))),'Annual averages'!$8:$42,23,FALSE),HLOOKUP(DATEVALUE(CONCATENATE($B34,"-",(LEFT(K$9,4)))),'Annual averages'!$8:$42,23,FALSE))</f>
        <v>234.67819891748499</v>
      </c>
      <c r="L34" s="179">
        <f>IF(OR($B34="Jan",$B34="Feb",$B34="Mar"),HLOOKUP(DATEVALUE(CONCATENATE($B34,"-",(RIGHT(L$9,2)))),'Annual averages'!$8:$42,23,FALSE),HLOOKUP(DATEVALUE(CONCATENATE($B34,"-",(LEFT(L$9,4)))),'Annual averages'!$8:$42,23,FALSE))</f>
        <v>255.92096298321599</v>
      </c>
      <c r="M34" s="179">
        <f>IF(OR($B34="Jan",$B34="Feb",$B34="Mar"),HLOOKUP(DATEVALUE(CONCATENATE($B34,"-",(RIGHT(M$9,2)))),'Annual averages'!$8:$42,23,FALSE),HLOOKUP(DATEVALUE(CONCATENATE($B34,"-",(LEFT(M$9,4)))),'Annual averages'!$8:$42,23,FALSE))</f>
        <v>237.91310789983899</v>
      </c>
      <c r="N34" s="179">
        <f>IF(OR($B34="Jan",$B34="Feb",$B34="Mar"),HLOOKUP(DATEVALUE(CONCATENATE($B34,"-",(RIGHT(N$9,2)))),'Annual averages'!$8:$42,23,FALSE),HLOOKUP(DATEVALUE(CONCATENATE($B34,"-",(LEFT(N$9,4)))),'Annual averages'!$8:$42,23,FALSE))</f>
        <v>212.05768447322299</v>
      </c>
      <c r="O34" s="179">
        <f>IF(OR($B34="Jan",$B34="Feb",$B34="Mar"),HLOOKUP(DATEVALUE(CONCATENATE($B34,"-",(RIGHT(O$9,2)))),'Annual averages'!$8:$42,23,FALSE),HLOOKUP(DATEVALUE(CONCATENATE($B34,"-",(LEFT(O$9,4)))),'Annual averages'!$8:$42,23,FALSE))</f>
        <v>198.86819522648099</v>
      </c>
      <c r="P34" s="179">
        <f>IF(OR($B34="Jan",$B34="Feb",$B34="Mar"),HLOOKUP(DATEVALUE(CONCATENATE($B34,"-",(RIGHT(P$9,2)))),'Annual averages'!$8:$42,23,FALSE),HLOOKUP(DATEVALUE(CONCATENATE($B34,"-",(LEFT(P$9,4)))),'Annual averages'!$8:$42,23,FALSE))</f>
        <v>212.39372114795691</v>
      </c>
      <c r="Q34" s="179">
        <f>IF(OR($B34="Jan",$B34="Feb",$B34="Mar"),HLOOKUP(DATEVALUE(CONCATENATE($B34,"-",(RIGHT(Q$9,2)))),'Annual averages'!$8:$42,23,FALSE),HLOOKUP(DATEVALUE(CONCATENATE($B34,"-",(LEFT(Q$9,4)))),'Annual averages'!$8:$42,23,FALSE))</f>
        <v>230.49552892299343</v>
      </c>
      <c r="R34" s="179">
        <f>IF(OR($B34="Jan",$B34="Feb",$B34="Mar"),HLOOKUP(DATEVALUE(CONCATENATE($B34,"-",(RIGHT(R$9,2)))),'Annual averages'!$8:$42,23,FALSE),HLOOKUP(DATEVALUE(CONCATENATE($B34,"-",(LEFT(R$9,4)))),'Annual averages'!$8:$42,23,FALSE))</f>
        <v>235.36846313059198</v>
      </c>
      <c r="S34" s="179">
        <f>IF(OR($B34="Jan",$B34="Feb",$B34="Mar"),HLOOKUP(DATEVALUE(CONCATENATE($B34,"-",(RIGHT(S$9,2)))),'Annual averages'!$8:$42,23,FALSE),HLOOKUP(DATEVALUE(CONCATENATE($B34,"-",(LEFT(S$9,4)))),'Annual averages'!$8:$42,23,FALSE))</f>
        <v>233.43621135725175</v>
      </c>
      <c r="T34" s="179">
        <f>IF(OR($B34="Jan",$B34="Feb",$B34="Mar"),HLOOKUP(DATEVALUE(CONCATENATE($B34,"-",(RIGHT(T$9,2)))),'Annual averages'!$8:$42,23,FALSE),HLOOKUP(DATEVALUE(CONCATENATE($B34,"-",(LEFT(T$9,4)))),'Annual averages'!$8:$42,23,FALSE))</f>
        <v>258.87681726282665</v>
      </c>
      <c r="U34" s="179">
        <f>IFERROR(IF(OR($B34="Jan",$B34="Feb",$B34="Mar"),HLOOKUP(DATEVALUE(CONCATENATE($B34,"-",(RIGHT(U$9,2)))),'Annual averages'!$8:$42,23,FALSE),HLOOKUP(DATEVALUE(CONCATENATE($B34,"-",(LEFT(U$9,4)))),'Annual averages'!$8:$42,23,FALSE)),"")</f>
        <v>334.13812121269643</v>
      </c>
      <c r="V34" s="179" t="str">
        <f>IFERROR(IF(OR($B34="Jan",$B34="Feb",$B34="Mar"),HLOOKUP(DATEVALUE(CONCATENATE($B34,"-",(RIGHT(V$9,2)))),'Annual averages'!$8:$42,23,FALSE),HLOOKUP(DATEVALUE(CONCATENATE($B34,"-",(LEFT(V$9,4)))),'Annual averages'!$8:$42,23,FALSE)),"")</f>
        <v/>
      </c>
    </row>
    <row r="35" spans="2:22" ht="15" customHeight="1">
      <c r="B35" s="180" t="str">
        <f t="shared" si="0"/>
        <v>Jan</v>
      </c>
      <c r="C35" s="181">
        <f>IF(OR($B35="Jan",$B35="Feb",$B35="Mar"),HLOOKUP(DATEVALUE(CONCATENATE($B35,"-",(RIGHT(C$9,2)))),'Annual averages'!$8:$42,23,FALSE),HLOOKUP(DATEVALUE(CONCATENATE($B35,"-",(LEFT(C$9,4)))),'Annual averages'!$8:$42,23,FALSE))</f>
        <v>128.03826914793422</v>
      </c>
      <c r="D35" s="181">
        <f>IF(OR($B35="Jan",$B35="Feb",$B35="Mar"),HLOOKUP(DATEVALUE(CONCATENATE($B35,"-",(RIGHT(D$9,2)))),'Annual averages'!$8:$42,23,FALSE),HLOOKUP(DATEVALUE(CONCATENATE($B35,"-",(LEFT(D$9,4)))),'Annual averages'!$8:$42,23,FALSE))</f>
        <v>124.54125038836354</v>
      </c>
      <c r="E35" s="181">
        <f>IF(OR($B35="Jan",$B35="Feb",$B35="Mar"),HLOOKUP(DATEVALUE(CONCATENATE($B35,"-",(RIGHT(E$9,2)))),'Annual averages'!$8:$42,23,FALSE),HLOOKUP(DATEVALUE(CONCATENATE($B35,"-",(LEFT(E$9,4)))),'Annual averages'!$8:$42,23,FALSE))</f>
        <v>128.40133639151358</v>
      </c>
      <c r="F35" s="181">
        <f>IF(OR($B35="Jan",$B35="Feb",$B35="Mar"),HLOOKUP(DATEVALUE(CONCATENATE($B35,"-",(RIGHT(F$9,2)))),'Annual averages'!$8:$42,23,FALSE),HLOOKUP(DATEVALUE(CONCATENATE($B35,"-",(LEFT(F$9,4)))),'Annual averages'!$8:$42,23,FALSE))</f>
        <v>148.26722592853267</v>
      </c>
      <c r="G35" s="181">
        <f>IF(OR($B35="Jan",$B35="Feb",$B35="Mar"),HLOOKUP(DATEVALUE(CONCATENATE($B35,"-",(RIGHT(G$9,2)))),'Annual averages'!$8:$42,23,FALSE),HLOOKUP(DATEVALUE(CONCATENATE($B35,"-",(LEFT(G$9,4)))),'Annual averages'!$8:$42,23,FALSE))</f>
        <v>186.67378279138171</v>
      </c>
      <c r="H35" s="181">
        <f>IF(OR($B35="Jan",$B35="Feb",$B35="Mar"),HLOOKUP(DATEVALUE(CONCATENATE($B35,"-",(RIGHT(H$9,2)))),'Annual averages'!$8:$42,23,FALSE),HLOOKUP(DATEVALUE(CONCATENATE($B35,"-",(LEFT(H$9,4)))),'Annual averages'!$8:$42,23,FALSE))</f>
        <v>184.26798492006478</v>
      </c>
      <c r="I35" s="181">
        <f>IF(OR($B35="Jan",$B35="Feb",$B35="Mar"),HLOOKUP(DATEVALUE(CONCATENATE($B35,"-",(RIGHT(I$9,2)))),'Annual averages'!$8:$42,23,FALSE),HLOOKUP(DATEVALUE(CONCATENATE($B35,"-",(LEFT(I$9,4)))),'Annual averages'!$8:$42,23,FALSE))</f>
        <v>190.669049068428</v>
      </c>
      <c r="J35" s="181">
        <f>IF(OR($B35="Jan",$B35="Feb",$B35="Mar"),HLOOKUP(DATEVALUE(CONCATENATE($B35,"-",(RIGHT(J$9,2)))),'Annual averages'!$8:$42,23,FALSE),HLOOKUP(DATEVALUE(CONCATENATE($B35,"-",(LEFT(J$9,4)))),'Annual averages'!$8:$42,23,FALSE))</f>
        <v>219.46295068995201</v>
      </c>
      <c r="K35" s="181">
        <f>IF(OR($B35="Jan",$B35="Feb",$B35="Mar"),HLOOKUP(DATEVALUE(CONCATENATE($B35,"-",(RIGHT(K$9,2)))),'Annual averages'!$8:$42,23,FALSE),HLOOKUP(DATEVALUE(CONCATENATE($B35,"-",(LEFT(K$9,4)))),'Annual averages'!$8:$42,23,FALSE))</f>
        <v>237.888219652251</v>
      </c>
      <c r="L35" s="181">
        <f>IF(OR($B35="Jan",$B35="Feb",$B35="Mar"),HLOOKUP(DATEVALUE(CONCATENATE($B35,"-",(RIGHT(L$9,2)))),'Annual averages'!$8:$42,23,FALSE),HLOOKUP(DATEVALUE(CONCATENATE($B35,"-",(LEFT(L$9,4)))),'Annual averages'!$8:$42,23,FALSE))</f>
        <v>253.96544690772001</v>
      </c>
      <c r="M35" s="181">
        <f>IF(OR($B35="Jan",$B35="Feb",$B35="Mar"),HLOOKUP(DATEVALUE(CONCATENATE($B35,"-",(RIGHT(M$9,2)))),'Annual averages'!$8:$42,23,FALSE),HLOOKUP(DATEVALUE(CONCATENATE($B35,"-",(LEFT(M$9,4)))),'Annual averages'!$8:$42,23,FALSE))</f>
        <v>233.869017996385</v>
      </c>
      <c r="N35" s="181">
        <f>IF(OR($B35="Jan",$B35="Feb",$B35="Mar"),HLOOKUP(DATEVALUE(CONCATENATE($B35,"-",(RIGHT(N$9,2)))),'Annual averages'!$8:$42,23,FALSE),HLOOKUP(DATEVALUE(CONCATENATE($B35,"-",(LEFT(N$9,4)))),'Annual averages'!$8:$42,23,FALSE))</f>
        <v>211.618515178412</v>
      </c>
      <c r="O35" s="181">
        <f>IF(OR($B35="Jan",$B35="Feb",$B35="Mar"),HLOOKUP(DATEVALUE(CONCATENATE($B35,"-",(RIGHT(O$9,2)))),'Annual averages'!$8:$42,23,FALSE),HLOOKUP(DATEVALUE(CONCATENATE($B35,"-",(LEFT(O$9,4)))),'Annual averages'!$8:$42,23,FALSE))</f>
        <v>199.01761704052475</v>
      </c>
      <c r="P35" s="181">
        <f>IF(OR($B35="Jan",$B35="Feb",$B35="Mar"),HLOOKUP(DATEVALUE(CONCATENATE($B35,"-",(RIGHT(P$9,2)))),'Annual averages'!$8:$42,23,FALSE),HLOOKUP(DATEVALUE(CONCATENATE($B35,"-",(LEFT(P$9,4)))),'Annual averages'!$8:$42,23,FALSE))</f>
        <v>212.61179381357135</v>
      </c>
      <c r="Q35" s="181">
        <f>IF(OR($B35="Jan",$B35="Feb",$B35="Mar"),HLOOKUP(DATEVALUE(CONCATENATE($B35,"-",(RIGHT(Q$9,2)))),'Annual averages'!$8:$42,23,FALSE),HLOOKUP(DATEVALUE(CONCATENATE($B35,"-",(LEFT(Q$9,4)))),'Annual averages'!$8:$42,23,FALSE))</f>
        <v>231.62278727319992</v>
      </c>
      <c r="R35" s="181">
        <f>IF(OR($B35="Jan",$B35="Feb",$B35="Mar"),HLOOKUP(DATEVALUE(CONCATENATE($B35,"-",(RIGHT(R$9,2)))),'Annual averages'!$8:$42,23,FALSE),HLOOKUP(DATEVALUE(CONCATENATE($B35,"-",(LEFT(R$9,4)))),'Annual averages'!$8:$42,23,FALSE))</f>
        <v>235.17749446297182</v>
      </c>
      <c r="S35" s="181">
        <f>IF(OR($B35="Jan",$B35="Feb",$B35="Mar"),HLOOKUP(DATEVALUE(CONCATENATE($B35,"-",(RIGHT(S$9,2)))),'Annual averages'!$8:$42,23,FALSE),HLOOKUP(DATEVALUE(CONCATENATE($B35,"-",(LEFT(S$9,4)))),'Annual averages'!$8:$42,23,FALSE))</f>
        <v>234.19992202913929</v>
      </c>
      <c r="T35" s="181">
        <f>IF(OR($B35="Jan",$B35="Feb",$B35="Mar"),HLOOKUP(DATEVALUE(CONCATENATE($B35,"-",(RIGHT(T$9,2)))),'Annual averages'!$8:$42,23,FALSE),HLOOKUP(DATEVALUE(CONCATENATE($B35,"-",(LEFT(T$9,4)))),'Annual averages'!$8:$42,23,FALSE))</f>
        <v>264.2051994405611</v>
      </c>
      <c r="U35" s="181">
        <f>IFERROR(IF(OR($B35="Jan",$B35="Feb",$B35="Mar"),HLOOKUP(DATEVALUE(CONCATENATE($B35,"-",(RIGHT(U$9,2)))),'Annual averages'!$8:$42,23,FALSE),HLOOKUP(DATEVALUE(CONCATENATE($B35,"-",(LEFT(U$9,4)))),'Annual averages'!$8:$42,23,FALSE)),"")</f>
        <v>341.85083302977176</v>
      </c>
      <c r="V35" s="181" t="str">
        <f>IFERROR(IF(OR($B35="Jan",$B35="Feb",$B35="Mar"),HLOOKUP(DATEVALUE(CONCATENATE($B35,"-",(RIGHT(V$9,2)))),'Annual averages'!$8:$42,23,FALSE),HLOOKUP(DATEVALUE(CONCATENATE($B35,"-",(LEFT(V$9,4)))),'Annual averages'!$8:$42,23,FALSE)),"")</f>
        <v/>
      </c>
    </row>
    <row r="36" spans="2:22" ht="15" customHeight="1">
      <c r="B36" s="137" t="str">
        <f t="shared" si="0"/>
        <v>Feb</v>
      </c>
      <c r="C36" s="179">
        <f>IF(OR($B36="Jan",$B36="Feb",$B36="Mar"),HLOOKUP(DATEVALUE(CONCATENATE($B36,"-",(RIGHT(C$9,2)))),'Annual averages'!$8:$42,23,FALSE),HLOOKUP(DATEVALUE(CONCATENATE($B36,"-",(LEFT(C$9,4)))),'Annual averages'!$8:$42,23,FALSE))</f>
        <v>127.29267285521499</v>
      </c>
      <c r="D36" s="179">
        <f>IF(OR($B36="Jan",$B36="Feb",$B36="Mar"),HLOOKUP(DATEVALUE(CONCATENATE($B36,"-",(RIGHT(D$9,2)))),'Annual averages'!$8:$42,23,FALSE),HLOOKUP(DATEVALUE(CONCATENATE($B36,"-",(LEFT(D$9,4)))),'Annual averages'!$8:$42,23,FALSE))</f>
        <v>124.80098037626055</v>
      </c>
      <c r="E36" s="179">
        <f>IF(OR($B36="Jan",$B36="Feb",$B36="Mar"),HLOOKUP(DATEVALUE(CONCATENATE($B36,"-",(RIGHT(E$9,2)))),'Annual averages'!$8:$42,23,FALSE),HLOOKUP(DATEVALUE(CONCATENATE($B36,"-",(LEFT(E$9,4)))),'Annual averages'!$8:$42,23,FALSE))</f>
        <v>129.10941218209268</v>
      </c>
      <c r="F36" s="179">
        <f>IF(OR($B36="Jan",$B36="Feb",$B36="Mar"),HLOOKUP(DATEVALUE(CONCATENATE($B36,"-",(RIGHT(F$9,2)))),'Annual averages'!$8:$42,23,FALSE),HLOOKUP(DATEVALUE(CONCATENATE($B36,"-",(LEFT(F$9,4)))),'Annual averages'!$8:$42,23,FALSE))</f>
        <v>151.70020591089033</v>
      </c>
      <c r="G36" s="179">
        <f>IF(OR($B36="Jan",$B36="Feb",$B36="Mar"),HLOOKUP(DATEVALUE(CONCATENATE($B36,"-",(RIGHT(G$9,2)))),'Annual averages'!$8:$42,23,FALSE),HLOOKUP(DATEVALUE(CONCATENATE($B36,"-",(LEFT(G$9,4)))),'Annual averages'!$8:$42,23,FALSE))</f>
        <v>189.38724481004115</v>
      </c>
      <c r="H36" s="179">
        <f>IF(OR($B36="Jan",$B36="Feb",$B36="Mar"),HLOOKUP(DATEVALUE(CONCATENATE($B36,"-",(RIGHT(H$9,2)))),'Annual averages'!$8:$42,23,FALSE),HLOOKUP(DATEVALUE(CONCATENATE($B36,"-",(LEFT(H$9,4)))),'Annual averages'!$8:$42,23,FALSE))</f>
        <v>182.67638519424534</v>
      </c>
      <c r="I36" s="179">
        <f>IF(OR($B36="Jan",$B36="Feb",$B36="Mar"),HLOOKUP(DATEVALUE(CONCATENATE($B36,"-",(RIGHT(I$9,2)))),'Annual averages'!$8:$42,23,FALSE),HLOOKUP(DATEVALUE(CONCATENATE($B36,"-",(LEFT(I$9,4)))),'Annual averages'!$8:$42,23,FALSE))</f>
        <v>192.46354586864001</v>
      </c>
      <c r="J36" s="179">
        <f>IF(OR($B36="Jan",$B36="Feb",$B36="Mar"),HLOOKUP(DATEVALUE(CONCATENATE($B36,"-",(RIGHT(J$9,2)))),'Annual averages'!$8:$42,23,FALSE),HLOOKUP(DATEVALUE(CONCATENATE($B36,"-",(LEFT(J$9,4)))),'Annual averages'!$8:$42,23,FALSE))</f>
        <v>222.513044205814</v>
      </c>
      <c r="K36" s="179">
        <f>IF(OR($B36="Jan",$B36="Feb",$B36="Mar"),HLOOKUP(DATEVALUE(CONCATENATE($B36,"-",(RIGHT(K$9,2)))),'Annual averages'!$8:$42,23,FALSE),HLOOKUP(DATEVALUE(CONCATENATE($B36,"-",(LEFT(K$9,4)))),'Annual averages'!$8:$42,23,FALSE))</f>
        <v>243.06120720039101</v>
      </c>
      <c r="L36" s="179">
        <f>IF(OR($B36="Jan",$B36="Feb",$B36="Mar"),HLOOKUP(DATEVALUE(CONCATENATE($B36,"-",(RIGHT(L$9,2)))),'Annual averages'!$8:$42,23,FALSE),HLOOKUP(DATEVALUE(CONCATENATE($B36,"-",(LEFT(L$9,4)))),'Annual averages'!$8:$42,23,FALSE))</f>
        <v>252.68745203972301</v>
      </c>
      <c r="M36" s="179">
        <f>IF(OR($B36="Jan",$B36="Feb",$B36="Mar"),HLOOKUP(DATEVALUE(CONCATENATE($B36,"-",(RIGHT(M$9,2)))),'Annual averages'!$8:$42,23,FALSE),HLOOKUP(DATEVALUE(CONCATENATE($B36,"-",(LEFT(M$9,4)))),'Annual averages'!$8:$42,23,FALSE))</f>
        <v>235.37956425383999</v>
      </c>
      <c r="N36" s="179">
        <f>IF(OR($B36="Jan",$B36="Feb",$B36="Mar"),HLOOKUP(DATEVALUE(CONCATENATE($B36,"-",(RIGHT(N$9,2)))),'Annual averages'!$8:$42,23,FALSE),HLOOKUP(DATEVALUE(CONCATENATE($B36,"-",(LEFT(N$9,4)))),'Annual averages'!$8:$42,23,FALSE))</f>
        <v>209.982947401324</v>
      </c>
      <c r="O36" s="179">
        <f>IF(OR($B36="Jan",$B36="Feb",$B36="Mar"),HLOOKUP(DATEVALUE(CONCATENATE($B36,"-",(RIGHT(O$9,2)))),'Annual averages'!$8:$42,23,FALSE),HLOOKUP(DATEVALUE(CONCATENATE($B36,"-",(LEFT(O$9,4)))),'Annual averages'!$8:$42,23,FALSE))</f>
        <v>202.30436611635756</v>
      </c>
      <c r="P36" s="179">
        <f>IF(OR($B36="Jan",$B36="Feb",$B36="Mar"),HLOOKUP(DATEVALUE(CONCATENATE($B36,"-",(RIGHT(P$9,2)))),'Annual averages'!$8:$42,23,FALSE),HLOOKUP(DATEVALUE(CONCATENATE($B36,"-",(LEFT(P$9,4)))),'Annual averages'!$8:$42,23,FALSE))</f>
        <v>215.13320810344223</v>
      </c>
      <c r="Q36" s="179">
        <f>IF(OR($B36="Jan",$B36="Feb",$B36="Mar"),HLOOKUP(DATEVALUE(CONCATENATE($B36,"-",(RIGHT(Q$9,2)))),'Annual averages'!$8:$42,23,FALSE),HLOOKUP(DATEVALUE(CONCATENATE($B36,"-",(LEFT(Q$9,4)))),'Annual averages'!$8:$42,23,FALSE))</f>
        <v>236.05533113575456</v>
      </c>
      <c r="R36" s="179">
        <f>IF(OR($B36="Jan",$B36="Feb",$B36="Mar"),HLOOKUP(DATEVALUE(CONCATENATE($B36,"-",(RIGHT(R$9,2)))),'Annual averages'!$8:$42,23,FALSE),HLOOKUP(DATEVALUE(CONCATENATE($B36,"-",(LEFT(R$9,4)))),'Annual averages'!$8:$42,23,FALSE))</f>
        <v>233.11664177043446</v>
      </c>
      <c r="S36" s="179">
        <f>IF(OR($B36="Jan",$B36="Feb",$B36="Mar"),HLOOKUP(DATEVALUE(CONCATENATE($B36,"-",(RIGHT(S$9,2)))),'Annual averages'!$8:$42,23,FALSE),HLOOKUP(DATEVALUE(CONCATENATE($B36,"-",(LEFT(S$9,4)))),'Annual averages'!$8:$42,23,FALSE))</f>
        <v>237.04412903934769</v>
      </c>
      <c r="T36" s="179">
        <f>IF(OR($B36="Jan",$B36="Feb",$B36="Mar"),HLOOKUP(DATEVALUE(CONCATENATE($B36,"-",(RIGHT(T$9,2)))),'Annual averages'!$8:$42,23,FALSE),HLOOKUP(DATEVALUE(CONCATENATE($B36,"-",(LEFT(T$9,4)))),'Annual averages'!$8:$42,23,FALSE))</f>
        <v>266.58175921600252</v>
      </c>
      <c r="U36" s="179">
        <f>IFERROR(IF(OR($B36="Jan",$B36="Feb",$B36="Mar"),HLOOKUP(DATEVALUE(CONCATENATE($B36,"-",(RIGHT(U$9,2)))),'Annual averages'!$8:$42,23,FALSE),HLOOKUP(DATEVALUE(CONCATENATE($B36,"-",(LEFT(U$9,4)))),'Annual averages'!$8:$42,23,FALSE)),"")</f>
        <v>345.94961456784</v>
      </c>
      <c r="V36" s="179" t="str">
        <f>IFERROR(IF(OR($B36="Jan",$B36="Feb",$B36="Mar"),HLOOKUP(DATEVALUE(CONCATENATE($B36,"-",(RIGHT(V$9,2)))),'Annual averages'!$8:$42,23,FALSE),HLOOKUP(DATEVALUE(CONCATENATE($B36,"-",(LEFT(V$9,4)))),'Annual averages'!$8:$42,23,FALSE)),"")</f>
        <v/>
      </c>
    </row>
    <row r="37" spans="2:22" ht="15" customHeight="1">
      <c r="B37" s="180" t="str">
        <f t="shared" si="0"/>
        <v>Mar</v>
      </c>
      <c r="C37" s="181">
        <f>IF(OR($B37="Jan",$B37="Feb",$B37="Mar"),HLOOKUP(DATEVALUE(CONCATENATE($B37,"-",(RIGHT(C$9,2)))),'Annual averages'!$8:$42,23,FALSE),HLOOKUP(DATEVALUE(CONCATENATE($B37,"-",(LEFT(C$9,4)))),'Annual averages'!$8:$42,23,FALSE))</f>
        <v>128.16458948450779</v>
      </c>
      <c r="D37" s="181">
        <f>IF(OR($B37="Jan",$B37="Feb",$B37="Mar"),HLOOKUP(DATEVALUE(CONCATENATE($B37,"-",(RIGHT(D$9,2)))),'Annual averages'!$8:$42,23,FALSE),HLOOKUP(DATEVALUE(CONCATENATE($B37,"-",(LEFT(D$9,4)))),'Annual averages'!$8:$42,23,FALSE))</f>
        <v>124.66549223766155</v>
      </c>
      <c r="E37" s="181">
        <f>IF(OR($B37="Jan",$B37="Feb",$B37="Mar"),HLOOKUP(DATEVALUE(CONCATENATE($B37,"-",(RIGHT(E$9,2)))),'Annual averages'!$8:$42,23,FALSE),HLOOKUP(DATEVALUE(CONCATENATE($B37,"-",(LEFT(E$9,4)))),'Annual averages'!$8:$42,23,FALSE))</f>
        <v>128.55073845902513</v>
      </c>
      <c r="F37" s="181">
        <f>IF(OR($B37="Jan",$B37="Feb",$B37="Mar"),HLOOKUP(DATEVALUE(CONCATENATE($B37,"-",(RIGHT(F$9,2)))),'Annual averages'!$8:$42,23,FALSE),HLOOKUP(DATEVALUE(CONCATENATE($B37,"-",(LEFT(F$9,4)))),'Annual averages'!$8:$42,23,FALSE))</f>
        <v>154.43613175894075</v>
      </c>
      <c r="G37" s="181">
        <f>IF(OR($B37="Jan",$B37="Feb",$B37="Mar"),HLOOKUP(DATEVALUE(CONCATENATE($B37,"-",(RIGHT(G$9,2)))),'Annual averages'!$8:$42,23,FALSE),HLOOKUP(DATEVALUE(CONCATENATE($B37,"-",(LEFT(G$9,4)))),'Annual averages'!$8:$42,23,FALSE))</f>
        <v>190.75748348423247</v>
      </c>
      <c r="H37" s="181">
        <f>IF(OR($B37="Jan",$B37="Feb",$B37="Mar"),HLOOKUP(DATEVALUE(CONCATENATE($B37,"-",(RIGHT(H$9,2)))),'Annual averages'!$8:$42,23,FALSE),HLOOKUP(DATEVALUE(CONCATENATE($B37,"-",(LEFT(H$9,4)))),'Annual averages'!$8:$42,23,FALSE))</f>
        <v>181.58783538640103</v>
      </c>
      <c r="I37" s="181">
        <f>IF(OR($B37="Jan",$B37="Feb",$B37="Mar"),HLOOKUP(DATEVALUE(CONCATENATE($B37,"-",(RIGHT(I$9,2)))),'Annual averages'!$8:$42,23,FALSE),HLOOKUP(DATEVALUE(CONCATENATE($B37,"-",(LEFT(I$9,4)))),'Annual averages'!$8:$42,23,FALSE))</f>
        <v>196.390983675114</v>
      </c>
      <c r="J37" s="181">
        <f>IF(OR($B37="Jan",$B37="Feb",$B37="Mar"),HLOOKUP(DATEVALUE(CONCATENATE($B37,"-",(RIGHT(J$9,2)))),'Annual averages'!$8:$42,23,FALSE),HLOOKUP(DATEVALUE(CONCATENATE($B37,"-",(LEFT(J$9,4)))),'Annual averages'!$8:$42,23,FALSE))</f>
        <v>222.17079983163401</v>
      </c>
      <c r="K37" s="181">
        <f>IF(OR($B37="Jan",$B37="Feb",$B37="Mar"),HLOOKUP(DATEVALUE(CONCATENATE($B37,"-",(RIGHT(K$9,2)))),'Annual averages'!$8:$42,23,FALSE),HLOOKUP(DATEVALUE(CONCATENATE($B37,"-",(LEFT(K$9,4)))),'Annual averages'!$8:$42,23,FALSE))</f>
        <v>245.59048100504</v>
      </c>
      <c r="L37" s="181">
        <f>IF(OR($B37="Jan",$B37="Feb",$B37="Mar"),HLOOKUP(DATEVALUE(CONCATENATE($B37,"-",(RIGHT(L$9,2)))),'Annual averages'!$8:$42,23,FALSE),HLOOKUP(DATEVALUE(CONCATENATE($B37,"-",(LEFT(L$9,4)))),'Annual averages'!$8:$42,23,FALSE))</f>
        <v>252.16408775352099</v>
      </c>
      <c r="M37" s="181">
        <f>IF(OR($B37="Jan",$B37="Feb",$B37="Mar"),HLOOKUP(DATEVALUE(CONCATENATE($B37,"-",(RIGHT(M$9,2)))),'Annual averages'!$8:$42,23,FALSE),HLOOKUP(DATEVALUE(CONCATENATE($B37,"-",(LEFT(M$9,4)))),'Annual averages'!$8:$42,23,FALSE))</f>
        <v>231.28449333387599</v>
      </c>
      <c r="N37" s="181">
        <f>IF(OR($B37="Jan",$B37="Feb",$B37="Mar"),HLOOKUP(DATEVALUE(CONCATENATE($B37,"-",(RIGHT(N$9,2)))),'Annual averages'!$8:$42,23,FALSE),HLOOKUP(DATEVALUE(CONCATENATE($B37,"-",(LEFT(N$9,4)))),'Annual averages'!$8:$42,23,FALSE))</f>
        <v>207.16237580724999</v>
      </c>
      <c r="O37" s="181">
        <f>IF(OR($B37="Jan",$B37="Feb",$B37="Mar"),HLOOKUP(DATEVALUE(CONCATENATE($B37,"-",(RIGHT(O$9,2)))),'Annual averages'!$8:$42,23,FALSE),HLOOKUP(DATEVALUE(CONCATENATE($B37,"-",(LEFT(O$9,4)))),'Annual averages'!$8:$42,23,FALSE))</f>
        <v>202.76974987667501</v>
      </c>
      <c r="P37" s="181">
        <f>IF(OR($B37="Jan",$B37="Feb",$B37="Mar"),HLOOKUP(DATEVALUE(CONCATENATE($B37,"-",(RIGHT(P$9,2)))),'Annual averages'!$8:$42,23,FALSE),HLOOKUP(DATEVALUE(CONCATENATE($B37,"-",(LEFT(P$9,4)))),'Annual averages'!$8:$42,23,FALSE))</f>
        <v>217.00147583270569</v>
      </c>
      <c r="Q37" s="181">
        <f>IF(OR($B37="Jan",$B37="Feb",$B37="Mar"),HLOOKUP(DATEVALUE(CONCATENATE($B37,"-",(RIGHT(Q$9,2)))),'Annual averages'!$8:$42,23,FALSE),HLOOKUP(DATEVALUE(CONCATENATE($B37,"-",(LEFT(Q$9,4)))),'Annual averages'!$8:$42,23,FALSE))</f>
        <v>236.37142584354231</v>
      </c>
      <c r="R37" s="181">
        <f>IF(OR($B37="Jan",$B37="Feb",$B37="Mar"),HLOOKUP(DATEVALUE(CONCATENATE($B37,"-",(RIGHT(R$9,2)))),'Annual averages'!$8:$42,23,FALSE),HLOOKUP(DATEVALUE(CONCATENATE($B37,"-",(LEFT(R$9,4)))),'Annual averages'!$8:$42,23,FALSE))</f>
        <v>231.231643428865</v>
      </c>
      <c r="S37" s="181">
        <f>IF(OR($B37="Jan",$B37="Feb",$B37="Mar"),HLOOKUP(DATEVALUE(CONCATENATE($B37,"-",(RIGHT(S$9,2)))),'Annual averages'!$8:$42,23,FALSE),HLOOKUP(DATEVALUE(CONCATENATE($B37,"-",(LEFT(S$9,4)))),'Annual averages'!$8:$42,23,FALSE))</f>
        <v>238.6163646772678</v>
      </c>
      <c r="T37" s="181">
        <f>IF(OR($B37="Jan",$B37="Feb",$B37="Mar"),HLOOKUP(DATEVALUE(CONCATENATE($B37,"-",(RIGHT(T$9,2)))),'Annual averages'!$8:$42,23,FALSE),HLOOKUP(DATEVALUE(CONCATENATE($B37,"-",(LEFT(T$9,4)))),'Annual averages'!$8:$42,23,FALSE))</f>
        <v>267.75818514527543</v>
      </c>
      <c r="U37" s="181">
        <f>IFERROR(IF(OR($B37="Jan",$B37="Feb",$B37="Mar"),HLOOKUP(DATEVALUE(CONCATENATE($B37,"-",(RIGHT(U$9,2)))),'Annual averages'!$8:$42,23,FALSE),HLOOKUP(DATEVALUE(CONCATENATE($B37,"-",(LEFT(U$9,4)))),'Annual averages'!$8:$42,23,FALSE)),"")</f>
        <v>355.53429209771656</v>
      </c>
      <c r="V37" s="181" t="str">
        <f>IFERROR(IF(OR($B37="Jan",$B37="Feb",$B37="Mar"),HLOOKUP(DATEVALUE(CONCATENATE($B37,"-",(RIGHT(V$9,2)))),'Annual averages'!$8:$42,23,FALSE),HLOOKUP(DATEVALUE(CONCATENATE($B37,"-",(LEFT(V$9,4)))),'Annual averages'!$8:$42,23,FALSE)),"")</f>
        <v/>
      </c>
    </row>
    <row r="38" spans="2:22" ht="15" customHeight="1">
      <c r="B38" s="80"/>
      <c r="C38" s="182"/>
      <c r="D38" s="182"/>
      <c r="E38" s="182"/>
      <c r="F38" s="182"/>
      <c r="G38" s="182"/>
      <c r="H38" s="182"/>
      <c r="I38" s="182"/>
      <c r="J38" s="182"/>
      <c r="K38" s="182"/>
      <c r="L38" s="182"/>
      <c r="M38" s="182"/>
      <c r="N38" s="182"/>
      <c r="O38" s="182"/>
      <c r="P38" s="182"/>
      <c r="Q38" s="182"/>
      <c r="R38" s="182"/>
      <c r="S38" s="80"/>
      <c r="T38" s="125"/>
      <c r="U38" s="125"/>
      <c r="V38" s="125"/>
    </row>
    <row r="39" spans="2:22" ht="15" customHeight="1">
      <c r="B39" s="80"/>
      <c r="C39" s="80"/>
      <c r="D39" s="80"/>
      <c r="E39" s="80"/>
      <c r="F39" s="80"/>
      <c r="G39" s="80"/>
      <c r="H39" s="80"/>
      <c r="I39" s="80"/>
      <c r="J39" s="80"/>
      <c r="K39" s="80"/>
      <c r="L39" s="80"/>
      <c r="M39" s="80"/>
      <c r="N39" s="80"/>
      <c r="O39" s="80"/>
      <c r="P39" s="80"/>
      <c r="Q39" s="80"/>
      <c r="R39" s="80"/>
      <c r="S39" s="80"/>
      <c r="T39" s="125"/>
      <c r="U39" s="125"/>
      <c r="V39" s="125"/>
    </row>
    <row r="40" spans="2:22" ht="15" customHeight="1">
      <c r="B40" s="173" t="s">
        <v>128</v>
      </c>
      <c r="C40" s="80"/>
      <c r="D40" s="80"/>
      <c r="E40" s="80"/>
      <c r="F40" s="80"/>
      <c r="G40" s="80"/>
      <c r="H40" s="80"/>
      <c r="I40" s="80"/>
      <c r="J40" s="80"/>
      <c r="K40" s="80"/>
      <c r="L40" s="80"/>
      <c r="M40" s="80"/>
      <c r="N40" s="80"/>
      <c r="O40" s="80"/>
      <c r="P40" s="80"/>
      <c r="Q40" s="80"/>
      <c r="R40" s="80"/>
      <c r="S40" s="80"/>
      <c r="T40" s="125"/>
      <c r="U40" s="125"/>
      <c r="V40" s="125"/>
    </row>
    <row r="41" spans="2:22" ht="15" customHeight="1">
      <c r="B41" s="29" t="s">
        <v>126</v>
      </c>
      <c r="C41" s="29" t="s">
        <v>42</v>
      </c>
      <c r="D41" s="29" t="s">
        <v>43</v>
      </c>
      <c r="E41" s="29" t="s">
        <v>44</v>
      </c>
      <c r="F41" s="29" t="s">
        <v>45</v>
      </c>
      <c r="G41" s="29" t="s">
        <v>46</v>
      </c>
      <c r="H41" s="29" t="s">
        <v>47</v>
      </c>
      <c r="I41" s="29" t="s">
        <v>48</v>
      </c>
      <c r="J41" s="29" t="s">
        <v>60</v>
      </c>
      <c r="K41" s="29" t="s">
        <v>61</v>
      </c>
      <c r="L41" s="29" t="s">
        <v>62</v>
      </c>
      <c r="M41" s="29" t="s">
        <v>67</v>
      </c>
      <c r="N41" s="29" t="s">
        <v>68</v>
      </c>
      <c r="O41" s="29" t="s">
        <v>69</v>
      </c>
      <c r="P41" s="29" t="s">
        <v>85</v>
      </c>
      <c r="Q41" s="29" t="s">
        <v>87</v>
      </c>
      <c r="R41" s="29" t="s">
        <v>88</v>
      </c>
      <c r="S41" s="29" t="s">
        <v>133</v>
      </c>
      <c r="T41" s="29" t="s">
        <v>136</v>
      </c>
      <c r="U41" s="29" t="s">
        <v>140</v>
      </c>
      <c r="V41" s="29" t="s">
        <v>143</v>
      </c>
    </row>
    <row r="42" spans="2:22" ht="15" customHeight="1">
      <c r="B42" s="137" t="str">
        <f>B10</f>
        <v>Apr</v>
      </c>
      <c r="C42" s="183">
        <f>IF(OR($B42="Jan",$B42="Feb",$B42="Mar"),HLOOKUP(DATEVALUE(CONCATENATE($B42,"-",(RIGHT(C$9,2)))),'Annual averages'!$8:$42,18,FALSE),HLOOKUP(DATEVALUE(CONCATENATE($B42,"-",(LEFT(C$9,4)))),'Annual averages'!$8:$42,18,FALSE))</f>
        <v>18.639570805177158</v>
      </c>
      <c r="D42" s="183">
        <f>IF(OR($B42="Jan",$B42="Feb",$B42="Mar"),HLOOKUP(DATEVALUE(CONCATENATE($B42,"-",(RIGHT(D$9,2)))),'Annual averages'!$8:$42,18,FALSE),HLOOKUP(DATEVALUE(CONCATENATE($B42,"-",(LEFT(D$9,4)))),'Annual averages'!$8:$42,18,FALSE))</f>
        <v>18.695123670667957</v>
      </c>
      <c r="E42" s="183">
        <f>IF(OR($B42="Jan",$B42="Feb",$B42="Mar"),HLOOKUP(DATEVALUE(CONCATENATE($B42,"-",(RIGHT(E$9,2)))),'Annual averages'!$8:$42,18,FALSE),HLOOKUP(DATEVALUE(CONCATENATE($B42,"-",(LEFT(E$9,4)))),'Annual averages'!$8:$42,18,FALSE))</f>
        <v>18.820637451192468</v>
      </c>
      <c r="F42" s="183">
        <f>IF(OR($B42="Jan",$B42="Feb",$B42="Mar"),HLOOKUP(DATEVALUE(CONCATENATE($B42,"-",(RIGHT(F$9,2)))),'Annual averages'!$8:$42,18,FALSE),HLOOKUP(DATEVALUE(CONCATENATE($B42,"-",(LEFT(F$9,4)))),'Annual averages'!$8:$42,18,FALSE))</f>
        <v>18.063390892433073</v>
      </c>
      <c r="G42" s="183">
        <f>IF(OR($B42="Jan",$B42="Feb",$B42="Mar"),HLOOKUP(DATEVALUE(CONCATENATE($B42,"-",(RIGHT(G$9,2)))),'Annual averages'!$8:$42,18,FALSE),HLOOKUP(DATEVALUE(CONCATENATE($B42,"-",(LEFT(G$9,4)))),'Annual averages'!$8:$42,18,FALSE))</f>
        <v>23.494611494716864</v>
      </c>
      <c r="H42" s="183">
        <f>IF(OR($B42="Jan",$B42="Feb",$B42="Mar"),HLOOKUP(DATEVALUE(CONCATENATE($B42,"-",(RIGHT(H$9,2)))),'Annual averages'!$8:$42,18,FALSE),HLOOKUP(DATEVALUE(CONCATENATE($B42,"-",(LEFT(H$9,4)))),'Annual averages'!$8:$42,18,FALSE))</f>
        <v>25.672495559576575</v>
      </c>
      <c r="I42" s="183">
        <f>IF(OR($B42="Jan",$B42="Feb",$B42="Mar"),HLOOKUP(DATEVALUE(CONCATENATE($B42,"-",(RIGHT(I$9,2)))),'Annual averages'!$8:$42,18,FALSE),HLOOKUP(DATEVALUE(CONCATENATE($B42,"-",(LEFT(I$9,4)))),'Annual averages'!$8:$42,18,FALSE))</f>
        <v>24.32236770771274</v>
      </c>
      <c r="J42" s="183">
        <f>IF(OR($B42="Jan",$B42="Feb",$B42="Mar"),HLOOKUP(DATEVALUE(CONCATENATE($B42,"-",(RIGHT(J$9,2)))),'Annual averages'!$8:$42,18,FALSE),HLOOKUP(DATEVALUE(CONCATENATE($B42,"-",(LEFT(J$9,4)))),'Annual averages'!$8:$42,18,FALSE))</f>
        <v>25.9029226692397</v>
      </c>
      <c r="K42" s="183">
        <f>IF(OR($B42="Jan",$B42="Feb",$B42="Mar"),HLOOKUP(DATEVALUE(CONCATENATE($B42,"-",(RIGHT(K$9,2)))),'Annual averages'!$8:$42,18,FALSE),HLOOKUP(DATEVALUE(CONCATENATE($B42,"-",(LEFT(K$9,4)))),'Annual averages'!$8:$42,18,FALSE))</f>
        <v>28.350350973249601</v>
      </c>
      <c r="L42" s="183">
        <f>IF(OR($B42="Jan",$B42="Feb",$B42="Mar"),HLOOKUP(DATEVALUE(CONCATENATE($B42,"-",(RIGHT(L$9,2)))),'Annual averages'!$8:$42,18,FALSE),HLOOKUP(DATEVALUE(CONCATENATE($B42,"-",(LEFT(L$9,4)))),'Annual averages'!$8:$42,18,FALSE))</f>
        <v>28.913004804236198</v>
      </c>
      <c r="M42" s="183">
        <f>IF(OR($B42="Jan",$B42="Feb",$B42="Mar"),HLOOKUP(DATEVALUE(CONCATENATE($B42,"-",(RIGHT(M$9,2)))),'Annual averages'!$8:$42,18,FALSE),HLOOKUP(DATEVALUE(CONCATENATE($B42,"-",(LEFT(M$9,4)))),'Annual averages'!$8:$42,18,FALSE))</f>
        <v>33.042658202391202</v>
      </c>
      <c r="N42" s="183">
        <f>IF(OR($B42="Jan",$B42="Feb",$B42="Mar"),HLOOKUP(DATEVALUE(CONCATENATE($B42,"-",(RIGHT(N$9,2)))),'Annual averages'!$8:$42,18,FALSE),HLOOKUP(DATEVALUE(CONCATENATE($B42,"-",(LEFT(N$9,4)))),'Annual averages'!$8:$42,18,FALSE))</f>
        <v>28.8624238477001</v>
      </c>
      <c r="O42" s="183">
        <f>IF(OR($B42="Jan",$B42="Feb",$B42="Mar"),HLOOKUP(DATEVALUE(CONCATENATE($B42,"-",(RIGHT(O$9,2)))),'Annual averages'!$8:$42,18,FALSE),HLOOKUP(DATEVALUE(CONCATENATE($B42,"-",(LEFT(O$9,4)))),'Annual averages'!$8:$42,18,FALSE))</f>
        <v>23.606141223556001</v>
      </c>
      <c r="P42" s="183">
        <f>IF(OR($B42="Jan",$B42="Feb",$B42="Mar"),HLOOKUP(DATEVALUE(CONCATENATE($B42,"-",(RIGHT(P$9,2)))),'Annual averages'!$8:$42,18,FALSE),HLOOKUP(DATEVALUE(CONCATENATE($B42,"-",(LEFT(P$9,4)))),'Annual averages'!$8:$42,18,FALSE))</f>
        <v>24.5383957009802</v>
      </c>
      <c r="Q42" s="183">
        <f>IF(OR($B42="Jan",$B42="Feb",$B42="Mar"),HLOOKUP(DATEVALUE(CONCATENATE($B42,"-",(RIGHT(Q$9,2)))),'Annual averages'!$8:$42,18,FALSE),HLOOKUP(DATEVALUE(CONCATENATE($B42,"-",(LEFT(Q$9,4)))),'Annual averages'!$8:$42,18,FALSE))</f>
        <v>29.188255846812314</v>
      </c>
      <c r="R42" s="183">
        <f>IF(OR($B42="Jan",$B42="Feb",$B42="Mar"),HLOOKUP(DATEVALUE(CONCATENATE($B42,"-",(RIGHT(R$9,2)))),'Annual averages'!$8:$42,18,FALSE),HLOOKUP(DATEVALUE(CONCATENATE($B42,"-",(LEFT(R$9,4)))),'Annual averages'!$8:$42,18,FALSE))</f>
        <v>29.372024639580331</v>
      </c>
      <c r="S42" s="183">
        <f>IF(OR($B42="Jan",$B42="Feb",$B42="Mar"),HLOOKUP(DATEVALUE(CONCATENATE($B42,"-",(RIGHT(S$9,2)))),'Annual averages'!$8:$42,18,FALSE),HLOOKUP(DATEVALUE(CONCATENATE($B42,"-",(LEFT(S$9,4)))),'Annual averages'!$8:$42,18,FALSE))</f>
        <v>28.618346045810249</v>
      </c>
      <c r="T42" s="183">
        <f>IF(OR($B42="Jan",$B42="Feb",$B42="Mar"),HLOOKUP(DATEVALUE(CONCATENATE($B42,"-",(RIGHT(T$9,2)))),'Annual averages'!$8:$42,18,FALSE),HLOOKUP(DATEVALUE(CONCATENATE($B42,"-",(LEFT(T$9,4)))),'Annual averages'!$8:$42,18,FALSE))</f>
        <v>29.203346523460105</v>
      </c>
      <c r="U42" s="183">
        <f>IFERROR(IF(OR($B42="Jan",$B42="Feb",$B42="Mar"),HLOOKUP(DATEVALUE(CONCATENATE($B42,"-",(RIGHT(U$9,2)))),'Annual averages'!$8:$42,18,FALSE),HLOOKUP(DATEVALUE(CONCATENATE($B42,"-",(LEFT(U$9,4)))),'Annual averages'!$8:$42,18,FALSE)),"")</f>
        <v>33.333361538933232</v>
      </c>
      <c r="V42" s="183">
        <f>IFERROR(IF(OR($B42="Jan",$B42="Feb",$B42="Mar"),HLOOKUP(DATEVALUE(CONCATENATE($B42,"-",(RIGHT(V$9,2)))),'Annual averages'!$8:$42,18,FALSE),HLOOKUP(DATEVALUE(CONCATENATE($B42,"-",(LEFT(V$9,4)))),'Annual averages'!$8:$42,18,FALSE)),"")</f>
        <v>46.272564444621118</v>
      </c>
    </row>
    <row r="43" spans="2:22" ht="15" customHeight="1">
      <c r="B43" s="180" t="str">
        <f t="shared" ref="B43:B53" si="1">B11</f>
        <v>May</v>
      </c>
      <c r="C43" s="184">
        <f>IF(OR($B43="Jan",$B43="Feb",$B43="Mar"),HLOOKUP(DATEVALUE(CONCATENATE($B43,"-",(RIGHT(C$9,2)))),'Annual averages'!$8:$42,18,FALSE),HLOOKUP(DATEVALUE(CONCATENATE($B43,"-",(LEFT(C$9,4)))),'Annual averages'!$8:$42,18,FALSE))</f>
        <v>18.664061383754749</v>
      </c>
      <c r="D43" s="184">
        <f>IF(OR($B43="Jan",$B43="Feb",$B43="Mar"),HLOOKUP(DATEVALUE(CONCATENATE($B43,"-",(RIGHT(D$9,2)))),'Annual averages'!$8:$42,18,FALSE),HLOOKUP(DATEVALUE(CONCATENATE($B43,"-",(LEFT(D$9,4)))),'Annual averages'!$8:$42,18,FALSE))</f>
        <v>18.772228663661405</v>
      </c>
      <c r="E43" s="184">
        <f>IF(OR($B43="Jan",$B43="Feb",$B43="Mar"),HLOOKUP(DATEVALUE(CONCATENATE($B43,"-",(RIGHT(E$9,2)))),'Annual averages'!$8:$42,18,FALSE),HLOOKUP(DATEVALUE(CONCATENATE($B43,"-",(LEFT(E$9,4)))),'Annual averages'!$8:$42,18,FALSE))</f>
        <v>18.832799650320506</v>
      </c>
      <c r="F43" s="184">
        <f>IF(OR($B43="Jan",$B43="Feb",$B43="Mar"),HLOOKUP(DATEVALUE(CONCATENATE($B43,"-",(RIGHT(F$9,2)))),'Annual averages'!$8:$42,18,FALSE),HLOOKUP(DATEVALUE(CONCATENATE($B43,"-",(LEFT(F$9,4)))),'Annual averages'!$8:$42,18,FALSE))</f>
        <v>18.131558946301912</v>
      </c>
      <c r="G43" s="184">
        <f>IF(OR($B43="Jan",$B43="Feb",$B43="Mar"),HLOOKUP(DATEVALUE(CONCATENATE($B43,"-",(RIGHT(G$9,2)))),'Annual averages'!$8:$42,18,FALSE),HLOOKUP(DATEVALUE(CONCATENATE($B43,"-",(LEFT(G$9,4)))),'Annual averages'!$8:$42,18,FALSE))</f>
        <v>24.090115296221871</v>
      </c>
      <c r="H43" s="184">
        <f>IF(OR($B43="Jan",$B43="Feb",$B43="Mar"),HLOOKUP(DATEVALUE(CONCATENATE($B43,"-",(RIGHT(H$9,2)))),'Annual averages'!$8:$42,18,FALSE),HLOOKUP(DATEVALUE(CONCATENATE($B43,"-",(LEFT(H$9,4)))),'Annual averages'!$8:$42,18,FALSE))</f>
        <v>25.658228833348083</v>
      </c>
      <c r="I43" s="184">
        <f>IF(OR($B43="Jan",$B43="Feb",$B43="Mar"),HLOOKUP(DATEVALUE(CONCATENATE($B43,"-",(RIGHT(I$9,2)))),'Annual averages'!$8:$42,18,FALSE),HLOOKUP(DATEVALUE(CONCATENATE($B43,"-",(LEFT(I$9,4)))),'Annual averages'!$8:$42,18,FALSE))</f>
        <v>24.491796854366552</v>
      </c>
      <c r="J43" s="184">
        <f>IF(OR($B43="Jan",$B43="Feb",$B43="Mar"),HLOOKUP(DATEVALUE(CONCATENATE($B43,"-",(RIGHT(J$9,2)))),'Annual averages'!$8:$42,18,FALSE),HLOOKUP(DATEVALUE(CONCATENATE($B43,"-",(LEFT(J$9,4)))),'Annual averages'!$8:$42,18,FALSE))</f>
        <v>26.072612003357101</v>
      </c>
      <c r="K43" s="184">
        <f>IF(OR($B43="Jan",$B43="Feb",$B43="Mar"),HLOOKUP(DATEVALUE(CONCATENATE($B43,"-",(RIGHT(K$9,2)))),'Annual averages'!$8:$42,18,FALSE),HLOOKUP(DATEVALUE(CONCATENATE($B43,"-",(LEFT(K$9,4)))),'Annual averages'!$8:$42,18,FALSE))</f>
        <v>28.401095119856599</v>
      </c>
      <c r="L43" s="184">
        <f>IF(OR($B43="Jan",$B43="Feb",$B43="Mar"),HLOOKUP(DATEVALUE(CONCATENATE($B43,"-",(RIGHT(L$9,2)))),'Annual averages'!$8:$42,18,FALSE),HLOOKUP(DATEVALUE(CONCATENATE($B43,"-",(LEFT(L$9,4)))),'Annual averages'!$8:$42,18,FALSE))</f>
        <v>29.164227835132198</v>
      </c>
      <c r="M43" s="184">
        <f>IF(OR($B43="Jan",$B43="Feb",$B43="Mar"),HLOOKUP(DATEVALUE(CONCATENATE($B43,"-",(RIGHT(M$9,2)))),'Annual averages'!$8:$42,18,FALSE),HLOOKUP(DATEVALUE(CONCATENATE($B43,"-",(LEFT(M$9,4)))),'Annual averages'!$8:$42,18,FALSE))</f>
        <v>33.223209456601602</v>
      </c>
      <c r="N43" s="184">
        <f>IF(OR($B43="Jan",$B43="Feb",$B43="Mar"),HLOOKUP(DATEVALUE(CONCATENATE($B43,"-",(RIGHT(N$9,2)))),'Annual averages'!$8:$42,18,FALSE),HLOOKUP(DATEVALUE(CONCATENATE($B43,"-",(LEFT(N$9,4)))),'Annual averages'!$8:$42,18,FALSE))</f>
        <v>28.1147171956252</v>
      </c>
      <c r="O43" s="184">
        <f>IF(OR($B43="Jan",$B43="Feb",$B43="Mar"),HLOOKUP(DATEVALUE(CONCATENATE($B43,"-",(RIGHT(O$9,2)))),'Annual averages'!$8:$42,18,FALSE),HLOOKUP(DATEVALUE(CONCATENATE($B43,"-",(LEFT(O$9,4)))),'Annual averages'!$8:$42,18,FALSE))</f>
        <v>23.775398738044899</v>
      </c>
      <c r="P43" s="184">
        <f>IF(OR($B43="Jan",$B43="Feb",$B43="Mar"),HLOOKUP(DATEVALUE(CONCATENATE($B43,"-",(RIGHT(P$9,2)))),'Annual averages'!$8:$42,18,FALSE),HLOOKUP(DATEVALUE(CONCATENATE($B43,"-",(LEFT(P$9,4)))),'Annual averages'!$8:$42,18,FALSE))</f>
        <v>24.975425099249435</v>
      </c>
      <c r="Q43" s="184">
        <f>IF(OR($B43="Jan",$B43="Feb",$B43="Mar"),HLOOKUP(DATEVALUE(CONCATENATE($B43,"-",(RIGHT(Q$9,2)))),'Annual averages'!$8:$42,18,FALSE),HLOOKUP(DATEVALUE(CONCATENATE($B43,"-",(LEFT(Q$9,4)))),'Annual averages'!$8:$42,18,FALSE))</f>
        <v>29.236064989433448</v>
      </c>
      <c r="R43" s="184">
        <f>IF(OR($B43="Jan",$B43="Feb",$B43="Mar"),HLOOKUP(DATEVALUE(CONCATENATE($B43,"-",(RIGHT(R$9,2)))),'Annual averages'!$8:$42,18,FALSE),HLOOKUP(DATEVALUE(CONCATENATE($B43,"-",(LEFT(R$9,4)))),'Annual averages'!$8:$42,18,FALSE))</f>
        <v>29.292298908736601</v>
      </c>
      <c r="S43" s="184">
        <f>IF(OR($B43="Jan",$B43="Feb",$B43="Mar"),HLOOKUP(DATEVALUE(CONCATENATE($B43,"-",(RIGHT(S$9,2)))),'Annual averages'!$8:$42,18,FALSE),HLOOKUP(DATEVALUE(CONCATENATE($B43,"-",(LEFT(S$9,4)))),'Annual averages'!$8:$42,18,FALSE))</f>
        <v>28.51530245968015</v>
      </c>
      <c r="T43" s="184">
        <f>IF(OR($B43="Jan",$B43="Feb",$B43="Mar"),HLOOKUP(DATEVALUE(CONCATENATE($B43,"-",(RIGHT(T$9,2)))),'Annual averages'!$8:$42,18,FALSE),HLOOKUP(DATEVALUE(CONCATENATE($B43,"-",(LEFT(T$9,4)))),'Annual averages'!$8:$42,18,FALSE))</f>
        <v>29.456164873214281</v>
      </c>
      <c r="U43" s="184">
        <f>IFERROR(IF(OR($B43="Jan",$B43="Feb",$B43="Mar"),HLOOKUP(DATEVALUE(CONCATENATE($B43,"-",(RIGHT(U$9,2)))),'Annual averages'!$8:$42,18,FALSE),HLOOKUP(DATEVALUE(CONCATENATE($B43,"-",(LEFT(U$9,4)))),'Annual averages'!$8:$42,18,FALSE)),"")</f>
        <v>34.412186534843258</v>
      </c>
      <c r="V43" s="184">
        <f>IFERROR(IF(OR($B43="Jan",$B43="Feb",$B43="Mar"),HLOOKUP(DATEVALUE(CONCATENATE($B43,"-",(RIGHT(V$9,2)))),'Annual averages'!$8:$42,18,FALSE),HLOOKUP(DATEVALUE(CONCATENATE($B43,"-",(LEFT(V$9,4)))),'Annual averages'!$8:$42,18,FALSE)),"")</f>
        <v>46.032923687458528</v>
      </c>
    </row>
    <row r="44" spans="2:22" ht="15" customHeight="1">
      <c r="B44" s="137" t="str">
        <f t="shared" si="1"/>
        <v>Jun</v>
      </c>
      <c r="C44" s="183">
        <f>IF(OR($B44="Jan",$B44="Feb",$B44="Mar"),HLOOKUP(DATEVALUE(CONCATENATE($B44,"-",(RIGHT(C$9,2)))),'Annual averages'!$8:$42,18,FALSE),HLOOKUP(DATEVALUE(CONCATENATE($B44,"-",(LEFT(C$9,4)))),'Annual averages'!$8:$42,18,FALSE))</f>
        <v>18.719412968169923</v>
      </c>
      <c r="D44" s="183">
        <f>IF(OR($B44="Jan",$B44="Feb",$B44="Mar"),HLOOKUP(DATEVALUE(CONCATENATE($B44,"-",(RIGHT(D$9,2)))),'Annual averages'!$8:$42,18,FALSE),HLOOKUP(DATEVALUE(CONCATENATE($B44,"-",(LEFT(D$9,4)))),'Annual averages'!$8:$42,18,FALSE))</f>
        <v>18.783497783023883</v>
      </c>
      <c r="E44" s="183">
        <f>IF(OR($B44="Jan",$B44="Feb",$B44="Mar"),HLOOKUP(DATEVALUE(CONCATENATE($B44,"-",(RIGHT(E$9,2)))),'Annual averages'!$8:$42,18,FALSE),HLOOKUP(DATEVALUE(CONCATENATE($B44,"-",(LEFT(E$9,4)))),'Annual averages'!$8:$42,18,FALSE))</f>
        <v>18.784931793735645</v>
      </c>
      <c r="F44" s="183">
        <f>IF(OR($B44="Jan",$B44="Feb",$B44="Mar"),HLOOKUP(DATEVALUE(CONCATENATE($B44,"-",(RIGHT(F$9,2)))),'Annual averages'!$8:$42,18,FALSE),HLOOKUP(DATEVALUE(CONCATENATE($B44,"-",(LEFT(F$9,4)))),'Annual averages'!$8:$42,18,FALSE))</f>
        <v>18.197606378515328</v>
      </c>
      <c r="G44" s="183">
        <f>IF(OR($B44="Jan",$B44="Feb",$B44="Mar"),HLOOKUP(DATEVALUE(CONCATENATE($B44,"-",(RIGHT(G$9,2)))),'Annual averages'!$8:$42,18,FALSE),HLOOKUP(DATEVALUE(CONCATENATE($B44,"-",(LEFT(G$9,4)))),'Annual averages'!$8:$42,18,FALSE))</f>
        <v>24.631346112280671</v>
      </c>
      <c r="H44" s="183">
        <f>IF(OR($B44="Jan",$B44="Feb",$B44="Mar"),HLOOKUP(DATEVALUE(CONCATENATE($B44,"-",(RIGHT(H$9,2)))),'Annual averages'!$8:$42,18,FALSE),HLOOKUP(DATEVALUE(CONCATENATE($B44,"-",(LEFT(H$9,4)))),'Annual averages'!$8:$42,18,FALSE))</f>
        <v>25.15965806869615</v>
      </c>
      <c r="I44" s="183">
        <f>IF(OR($B44="Jan",$B44="Feb",$B44="Mar"),HLOOKUP(DATEVALUE(CONCATENATE($B44,"-",(RIGHT(I$9,2)))),'Annual averages'!$8:$42,18,FALSE),HLOOKUP(DATEVALUE(CONCATENATE($B44,"-",(LEFT(I$9,4)))),'Annual averages'!$8:$42,18,FALSE))</f>
        <v>24.502416627206816</v>
      </c>
      <c r="J44" s="183">
        <f>IF(OR($B44="Jan",$B44="Feb",$B44="Mar"),HLOOKUP(DATEVALUE(CONCATENATE($B44,"-",(RIGHT(J$9,2)))),'Annual averages'!$8:$42,18,FALSE),HLOOKUP(DATEVALUE(CONCATENATE($B44,"-",(LEFT(J$9,4)))),'Annual averages'!$8:$42,18,FALSE))</f>
        <v>26.2780024345839</v>
      </c>
      <c r="K44" s="183">
        <f>IF(OR($B44="Jan",$B44="Feb",$B44="Mar"),HLOOKUP(DATEVALUE(CONCATENATE($B44,"-",(RIGHT(K$9,2)))),'Annual averages'!$8:$42,18,FALSE),HLOOKUP(DATEVALUE(CONCATENATE($B44,"-",(LEFT(K$9,4)))),'Annual averages'!$8:$42,18,FALSE))</f>
        <v>28.326021920299201</v>
      </c>
      <c r="L44" s="183">
        <f>IF(OR($B44="Jan",$B44="Feb",$B44="Mar"),HLOOKUP(DATEVALUE(CONCATENATE($B44,"-",(RIGHT(L$9,2)))),'Annual averages'!$8:$42,18,FALSE),HLOOKUP(DATEVALUE(CONCATENATE($B44,"-",(LEFT(L$9,4)))),'Annual averages'!$8:$42,18,FALSE))</f>
        <v>29.573105377165302</v>
      </c>
      <c r="M44" s="183">
        <f>IF(OR($B44="Jan",$B44="Feb",$B44="Mar"),HLOOKUP(DATEVALUE(CONCATENATE($B44,"-",(RIGHT(M$9,2)))),'Annual averages'!$8:$42,18,FALSE),HLOOKUP(DATEVALUE(CONCATENATE($B44,"-",(LEFT(M$9,4)))),'Annual averages'!$8:$42,18,FALSE))</f>
        <v>33.295153435689002</v>
      </c>
      <c r="N44" s="183">
        <f>IF(OR($B44="Jan",$B44="Feb",$B44="Mar"),HLOOKUP(DATEVALUE(CONCATENATE($B44,"-",(RIGHT(N$9,2)))),'Annual averages'!$8:$42,18,FALSE),HLOOKUP(DATEVALUE(CONCATENATE($B44,"-",(LEFT(N$9,4)))),'Annual averages'!$8:$42,18,FALSE))</f>
        <v>27.5373389243147</v>
      </c>
      <c r="O44" s="183">
        <f>IF(OR($B44="Jan",$B44="Feb",$B44="Mar"),HLOOKUP(DATEVALUE(CONCATENATE($B44,"-",(RIGHT(O$9,2)))),'Annual averages'!$8:$42,18,FALSE),HLOOKUP(DATEVALUE(CONCATENATE($B44,"-",(LEFT(O$9,4)))),'Annual averages'!$8:$42,18,FALSE))</f>
        <v>23.0875084539231</v>
      </c>
      <c r="P44" s="183">
        <f>IF(OR($B44="Jan",$B44="Feb",$B44="Mar"),HLOOKUP(DATEVALUE(CONCATENATE($B44,"-",(RIGHT(P$9,2)))),'Annual averages'!$8:$42,18,FALSE),HLOOKUP(DATEVALUE(CONCATENATE($B44,"-",(LEFT(P$9,4)))),'Annual averages'!$8:$42,18,FALSE))</f>
        <v>25.33338964557565</v>
      </c>
      <c r="Q44" s="183">
        <f>IF(OR($B44="Jan",$B44="Feb",$B44="Mar"),HLOOKUP(DATEVALUE(CONCATENATE($B44,"-",(RIGHT(Q$9,2)))),'Annual averages'!$8:$42,18,FALSE),HLOOKUP(DATEVALUE(CONCATENATE($B44,"-",(LEFT(Q$9,4)))),'Annual averages'!$8:$42,18,FALSE))</f>
        <v>29.10347050619896</v>
      </c>
      <c r="R44" s="183">
        <f>IF(OR($B44="Jan",$B44="Feb",$B44="Mar"),HLOOKUP(DATEVALUE(CONCATENATE($B44,"-",(RIGHT(R$9,2)))),'Annual averages'!$8:$42,18,FALSE),HLOOKUP(DATEVALUE(CONCATENATE($B44,"-",(LEFT(R$9,4)))),'Annual averages'!$8:$42,18,FALSE))</f>
        <v>29.257415867180157</v>
      </c>
      <c r="S44" s="183">
        <f>IF(OR($B44="Jan",$B44="Feb",$B44="Mar"),HLOOKUP(DATEVALUE(CONCATENATE($B44,"-",(RIGHT(S$9,2)))),'Annual averages'!$8:$42,18,FALSE),HLOOKUP(DATEVALUE(CONCATENATE($B44,"-",(LEFT(S$9,4)))),'Annual averages'!$8:$42,18,FALSE))</f>
        <v>28.534823836347702</v>
      </c>
      <c r="T44" s="183">
        <f>IF(OR($B44="Jan",$B44="Feb",$B44="Mar"),HLOOKUP(DATEVALUE(CONCATENATE($B44,"-",(RIGHT(T$9,2)))),'Annual averages'!$8:$42,18,FALSE),HLOOKUP(DATEVALUE(CONCATENATE($B44,"-",(LEFT(T$9,4)))),'Annual averages'!$8:$42,18,FALSE))</f>
        <v>29.672589451403567</v>
      </c>
      <c r="U44" s="183">
        <f>IFERROR(IF(OR($B44="Jan",$B44="Feb",$B44="Mar"),HLOOKUP(DATEVALUE(CONCATENATE($B44,"-",(RIGHT(U$9,2)))),'Annual averages'!$8:$42,18,FALSE),HLOOKUP(DATEVALUE(CONCATENATE($B44,"-",(LEFT(U$9,4)))),'Annual averages'!$8:$42,18,FALSE)),"")</f>
        <v>35.741192685669667</v>
      </c>
      <c r="V44" s="183">
        <f>IFERROR(IF(OR($B44="Jan",$B44="Feb",$B44="Mar"),HLOOKUP(DATEVALUE(CONCATENATE($B44,"-",(RIGHT(V$9,2)))),'Annual averages'!$8:$42,18,FALSE),HLOOKUP(DATEVALUE(CONCATENATE($B44,"-",(LEFT(V$9,4)))),'Annual averages'!$8:$42,18,FALSE)),"")</f>
        <v>45.302939612077665</v>
      </c>
    </row>
    <row r="45" spans="2:22" ht="15" customHeight="1">
      <c r="B45" s="180" t="str">
        <f t="shared" si="1"/>
        <v>Jul</v>
      </c>
      <c r="C45" s="184">
        <f>IF(OR($B45="Jan",$B45="Feb",$B45="Mar"),HLOOKUP(DATEVALUE(CONCATENATE($B45,"-",(RIGHT(C$9,2)))),'Annual averages'!$8:$42,18,FALSE),HLOOKUP(DATEVALUE(CONCATENATE($B45,"-",(LEFT(C$9,4)))),'Annual averages'!$8:$42,18,FALSE))</f>
        <v>18.761554788565132</v>
      </c>
      <c r="D45" s="184">
        <f>IF(OR($B45="Jan",$B45="Feb",$B45="Mar"),HLOOKUP(DATEVALUE(CONCATENATE($B45,"-",(RIGHT(D$9,2)))),'Annual averages'!$8:$42,18,FALSE),HLOOKUP(DATEVALUE(CONCATENATE($B45,"-",(LEFT(D$9,4)))),'Annual averages'!$8:$42,18,FALSE))</f>
        <v>18.756616753018434</v>
      </c>
      <c r="E45" s="184">
        <f>IF(OR($B45="Jan",$B45="Feb",$B45="Mar"),HLOOKUP(DATEVALUE(CONCATENATE($B45,"-",(RIGHT(E$9,2)))),'Annual averages'!$8:$42,18,FALSE),HLOOKUP(DATEVALUE(CONCATENATE($B45,"-",(LEFT(E$9,4)))),'Annual averages'!$8:$42,18,FALSE))</f>
        <v>18.698076778016468</v>
      </c>
      <c r="F45" s="184">
        <f>IF(OR($B45="Jan",$B45="Feb",$B45="Mar"),HLOOKUP(DATEVALUE(CONCATENATE($B45,"-",(RIGHT(F$9,2)))),'Annual averages'!$8:$42,18,FALSE),HLOOKUP(DATEVALUE(CONCATENATE($B45,"-",(LEFT(F$9,4)))),'Annual averages'!$8:$42,18,FALSE))</f>
        <v>18.12327081468116</v>
      </c>
      <c r="G45" s="184">
        <f>IF(OR($B45="Jan",$B45="Feb",$B45="Mar"),HLOOKUP(DATEVALUE(CONCATENATE($B45,"-",(RIGHT(G$9,2)))),'Annual averages'!$8:$42,18,FALSE),HLOOKUP(DATEVALUE(CONCATENATE($B45,"-",(LEFT(G$9,4)))),'Annual averages'!$8:$42,18,FALSE))</f>
        <v>25.228690178204662</v>
      </c>
      <c r="H45" s="184">
        <f>IF(OR($B45="Jan",$B45="Feb",$B45="Mar"),HLOOKUP(DATEVALUE(CONCATENATE($B45,"-",(RIGHT(H$9,2)))),'Annual averages'!$8:$42,18,FALSE),HLOOKUP(DATEVALUE(CONCATENATE($B45,"-",(LEFT(H$9,4)))),'Annual averages'!$8:$42,18,FALSE))</f>
        <v>25.105093080546641</v>
      </c>
      <c r="I45" s="184">
        <f>IF(OR($B45="Jan",$B45="Feb",$B45="Mar"),HLOOKUP(DATEVALUE(CONCATENATE($B45,"-",(RIGHT(I$9,2)))),'Annual averages'!$8:$42,18,FALSE),HLOOKUP(DATEVALUE(CONCATENATE($B45,"-",(LEFT(I$9,4)))),'Annual averages'!$8:$42,18,FALSE))</f>
        <v>24.639501376207239</v>
      </c>
      <c r="J45" s="184">
        <f>IF(OR($B45="Jan",$B45="Feb",$B45="Mar"),HLOOKUP(DATEVALUE(CONCATENATE($B45,"-",(RIGHT(J$9,2)))),'Annual averages'!$8:$42,18,FALSE),HLOOKUP(DATEVALUE(CONCATENATE($B45,"-",(LEFT(J$9,4)))),'Annual averages'!$8:$42,18,FALSE))</f>
        <v>26.532311750043601</v>
      </c>
      <c r="K45" s="184">
        <f>IF(OR($B45="Jan",$B45="Feb",$B45="Mar"),HLOOKUP(DATEVALUE(CONCATENATE($B45,"-",(RIGHT(K$9,2)))),'Annual averages'!$8:$42,18,FALSE),HLOOKUP(DATEVALUE(CONCATENATE($B45,"-",(LEFT(K$9,4)))),'Annual averages'!$8:$42,18,FALSE))</f>
        <v>28.208663566923502</v>
      </c>
      <c r="L45" s="184">
        <f>IF(OR($B45="Jan",$B45="Feb",$B45="Mar"),HLOOKUP(DATEVALUE(CONCATENATE($B45,"-",(RIGHT(L$9,2)))),'Annual averages'!$8:$42,18,FALSE),HLOOKUP(DATEVALUE(CONCATENATE($B45,"-",(LEFT(L$9,4)))),'Annual averages'!$8:$42,18,FALSE))</f>
        <v>30.0876889250403</v>
      </c>
      <c r="M45" s="184">
        <f>IF(OR($B45="Jan",$B45="Feb",$B45="Mar"),HLOOKUP(DATEVALUE(CONCATENATE($B45,"-",(RIGHT(M$9,2)))),'Annual averages'!$8:$42,18,FALSE),HLOOKUP(DATEVALUE(CONCATENATE($B45,"-",(LEFT(M$9,4)))),'Annual averages'!$8:$42,18,FALSE))</f>
        <v>33.284848861399702</v>
      </c>
      <c r="N45" s="184">
        <f>IF(OR($B45="Jan",$B45="Feb",$B45="Mar"),HLOOKUP(DATEVALUE(CONCATENATE($B45,"-",(RIGHT(N$9,2)))),'Annual averages'!$8:$42,18,FALSE),HLOOKUP(DATEVALUE(CONCATENATE($B45,"-",(LEFT(N$9,4)))),'Annual averages'!$8:$42,18,FALSE))</f>
        <v>26.7692171851483</v>
      </c>
      <c r="O45" s="184">
        <f>IF(OR($B45="Jan",$B45="Feb",$B45="Mar"),HLOOKUP(DATEVALUE(CONCATENATE($B45,"-",(RIGHT(O$9,2)))),'Annual averages'!$8:$42,18,FALSE),HLOOKUP(DATEVALUE(CONCATENATE($B45,"-",(LEFT(O$9,4)))),'Annual averages'!$8:$42,18,FALSE))</f>
        <v>22.795968197109701</v>
      </c>
      <c r="P45" s="184">
        <f>IF(OR($B45="Jan",$B45="Feb",$B45="Mar"),HLOOKUP(DATEVALUE(CONCATENATE($B45,"-",(RIGHT(P$9,2)))),'Annual averages'!$8:$42,18,FALSE),HLOOKUP(DATEVALUE(CONCATENATE($B45,"-",(LEFT(P$9,4)))),'Annual averages'!$8:$42,18,FALSE))</f>
        <v>26.007257835548117</v>
      </c>
      <c r="Q45" s="184">
        <f>IF(OR($B45="Jan",$B45="Feb",$B45="Mar"),HLOOKUP(DATEVALUE(CONCATENATE($B45,"-",(RIGHT(Q$9,2)))),'Annual averages'!$8:$42,18,FALSE),HLOOKUP(DATEVALUE(CONCATENATE($B45,"-",(LEFT(Q$9,4)))),'Annual averages'!$8:$42,18,FALSE))</f>
        <v>29.22143042239318</v>
      </c>
      <c r="R45" s="184">
        <f>IF(OR($B45="Jan",$B45="Feb",$B45="Mar"),HLOOKUP(DATEVALUE(CONCATENATE($B45,"-",(RIGHT(R$9,2)))),'Annual averages'!$8:$42,18,FALSE),HLOOKUP(DATEVALUE(CONCATENATE($B45,"-",(LEFT(R$9,4)))),'Annual averages'!$8:$42,18,FALSE))</f>
        <v>29.344994220518501</v>
      </c>
      <c r="S45" s="184">
        <f>IF(OR($B45="Jan",$B45="Feb",$B45="Mar"),HLOOKUP(DATEVALUE(CONCATENATE($B45,"-",(RIGHT(S$9,2)))),'Annual averages'!$8:$42,18,FALSE),HLOOKUP(DATEVALUE(CONCATENATE($B45,"-",(LEFT(S$9,4)))),'Annual averages'!$8:$42,18,FALSE))</f>
        <v>28.381896698732117</v>
      </c>
      <c r="T45" s="184">
        <f>IF(OR($B45="Jan",$B45="Feb",$B45="Mar"),HLOOKUP(DATEVALUE(CONCATENATE($B45,"-",(RIGHT(T$9,2)))),'Annual averages'!$8:$42,18,FALSE),HLOOKUP(DATEVALUE(CONCATENATE($B45,"-",(LEFT(T$9,4)))),'Annual averages'!$8:$42,18,FALSE))</f>
        <v>29.802659821756087</v>
      </c>
      <c r="U45" s="184">
        <f>IFERROR(IF(OR($B45="Jan",$B45="Feb",$B45="Mar"),HLOOKUP(DATEVALUE(CONCATENATE($B45,"-",(RIGHT(U$9,2)))),'Annual averages'!$8:$42,18,FALSE),HLOOKUP(DATEVALUE(CONCATENATE($B45,"-",(LEFT(U$9,4)))),'Annual averages'!$8:$42,18,FALSE)),"")</f>
        <v>36.852189601408625</v>
      </c>
      <c r="V45" s="184">
        <f>IFERROR(IF(OR($B45="Jan",$B45="Feb",$B45="Mar"),HLOOKUP(DATEVALUE(CONCATENATE($B45,"-",(RIGHT(V$9,2)))),'Annual averages'!$8:$42,18,FALSE),HLOOKUP(DATEVALUE(CONCATENATE($B45,"-",(LEFT(V$9,4)))),'Annual averages'!$8:$42,18,FALSE)),"")</f>
        <v>44.473348900774333</v>
      </c>
    </row>
    <row r="46" spans="2:22" ht="15" customHeight="1">
      <c r="B46" s="137" t="str">
        <f t="shared" si="1"/>
        <v>Aug</v>
      </c>
      <c r="C46" s="183">
        <f>IF(OR($B46="Jan",$B46="Feb",$B46="Mar"),HLOOKUP(DATEVALUE(CONCATENATE($B46,"-",(RIGHT(C$9,2)))),'Annual averages'!$8:$42,18,FALSE),HLOOKUP(DATEVALUE(CONCATENATE($B46,"-",(LEFT(C$9,4)))),'Annual averages'!$8:$42,18,FALSE))</f>
        <v>18.807079343963718</v>
      </c>
      <c r="D46" s="183">
        <f>IF(OR($B46="Jan",$B46="Feb",$B46="Mar"),HLOOKUP(DATEVALUE(CONCATENATE($B46,"-",(RIGHT(D$9,2)))),'Annual averages'!$8:$42,18,FALSE),HLOOKUP(DATEVALUE(CONCATENATE($B46,"-",(LEFT(D$9,4)))),'Annual averages'!$8:$42,18,FALSE))</f>
        <v>18.793833107080978</v>
      </c>
      <c r="E46" s="183">
        <f>IF(OR($B46="Jan",$B46="Feb",$B46="Mar"),HLOOKUP(DATEVALUE(CONCATENATE($B46,"-",(RIGHT(E$9,2)))),'Annual averages'!$8:$42,18,FALSE),HLOOKUP(DATEVALUE(CONCATENATE($B46,"-",(LEFT(E$9,4)))),'Annual averages'!$8:$42,18,FALSE))</f>
        <v>18.683105571389099</v>
      </c>
      <c r="F46" s="183">
        <f>IF(OR($B46="Jan",$B46="Feb",$B46="Mar"),HLOOKUP(DATEVALUE(CONCATENATE($B46,"-",(RIGHT(F$9,2)))),'Annual averages'!$8:$42,18,FALSE),HLOOKUP(DATEVALUE(CONCATENATE($B46,"-",(LEFT(F$9,4)))),'Annual averages'!$8:$42,18,FALSE))</f>
        <v>18.505303622212143</v>
      </c>
      <c r="G46" s="183">
        <f>IF(OR($B46="Jan",$B46="Feb",$B46="Mar"),HLOOKUP(DATEVALUE(CONCATENATE($B46,"-",(RIGHT(G$9,2)))),'Annual averages'!$8:$42,18,FALSE),HLOOKUP(DATEVALUE(CONCATENATE($B46,"-",(LEFT(G$9,4)))),'Annual averages'!$8:$42,18,FALSE))</f>
        <v>25.633615618766111</v>
      </c>
      <c r="H46" s="183">
        <f>IF(OR($B46="Jan",$B46="Feb",$B46="Mar"),HLOOKUP(DATEVALUE(CONCATENATE($B46,"-",(RIGHT(H$9,2)))),'Annual averages'!$8:$42,18,FALSE),HLOOKUP(DATEVALUE(CONCATENATE($B46,"-",(LEFT(H$9,4)))),'Annual averages'!$8:$42,18,FALSE))</f>
        <v>24.881343624044245</v>
      </c>
      <c r="I46" s="183">
        <f>IF(OR($B46="Jan",$B46="Feb",$B46="Mar"),HLOOKUP(DATEVALUE(CONCATENATE($B46,"-",(RIGHT(I$9,2)))),'Annual averages'!$8:$42,18,FALSE),HLOOKUP(DATEVALUE(CONCATENATE($B46,"-",(LEFT(I$9,4)))),'Annual averages'!$8:$42,18,FALSE))</f>
        <v>24.815000000000001</v>
      </c>
      <c r="J46" s="183">
        <f>IF(OR($B46="Jan",$B46="Feb",$B46="Mar"),HLOOKUP(DATEVALUE(CONCATENATE($B46,"-",(RIGHT(J$9,2)))),'Annual averages'!$8:$42,18,FALSE),HLOOKUP(DATEVALUE(CONCATENATE($B46,"-",(LEFT(J$9,4)))),'Annual averages'!$8:$42,18,FALSE))</f>
        <v>26.6727012981593</v>
      </c>
      <c r="K46" s="183">
        <f>IF(OR($B46="Jan",$B46="Feb",$B46="Mar"),HLOOKUP(DATEVALUE(CONCATENATE($B46,"-",(RIGHT(K$9,2)))),'Annual averages'!$8:$42,18,FALSE),HLOOKUP(DATEVALUE(CONCATENATE($B46,"-",(LEFT(K$9,4)))),'Annual averages'!$8:$42,18,FALSE))</f>
        <v>28.258259760661598</v>
      </c>
      <c r="L46" s="183">
        <f>IF(OR($B46="Jan",$B46="Feb",$B46="Mar"),HLOOKUP(DATEVALUE(CONCATENATE($B46,"-",(RIGHT(L$9,2)))),'Annual averages'!$8:$42,18,FALSE),HLOOKUP(DATEVALUE(CONCATENATE($B46,"-",(LEFT(L$9,4)))),'Annual averages'!$8:$42,18,FALSE))</f>
        <v>30.54314389144</v>
      </c>
      <c r="M46" s="183">
        <f>IF(OR($B46="Jan",$B46="Feb",$B46="Mar"),HLOOKUP(DATEVALUE(CONCATENATE($B46,"-",(RIGHT(M$9,2)))),'Annual averages'!$8:$42,18,FALSE),HLOOKUP(DATEVALUE(CONCATENATE($B46,"-",(LEFT(M$9,4)))),'Annual averages'!$8:$42,18,FALSE))</f>
        <v>33.151497035157902</v>
      </c>
      <c r="N46" s="183">
        <f>IF(OR($B46="Jan",$B46="Feb",$B46="Mar"),HLOOKUP(DATEVALUE(CONCATENATE($B46,"-",(RIGHT(N$9,2)))),'Annual averages'!$8:$42,18,FALSE),HLOOKUP(DATEVALUE(CONCATENATE($B46,"-",(LEFT(N$9,4)))),'Annual averages'!$8:$42,18,FALSE))</f>
        <v>26.267236363206699</v>
      </c>
      <c r="O46" s="183">
        <f>IF(OR($B46="Jan",$B46="Feb",$B46="Mar"),HLOOKUP(DATEVALUE(CONCATENATE($B46,"-",(RIGHT(O$9,2)))),'Annual averages'!$8:$42,18,FALSE),HLOOKUP(DATEVALUE(CONCATENATE($B46,"-",(LEFT(O$9,4)))),'Annual averages'!$8:$42,18,FALSE))</f>
        <v>23.0275282171839</v>
      </c>
      <c r="P46" s="183">
        <f>IF(OR($B46="Jan",$B46="Feb",$B46="Mar"),HLOOKUP(DATEVALUE(CONCATENATE($B46,"-",(RIGHT(P$9,2)))),'Annual averages'!$8:$42,18,FALSE),HLOOKUP(DATEVALUE(CONCATENATE($B46,"-",(LEFT(P$9,4)))),'Annual averages'!$8:$42,18,FALSE))</f>
        <v>26.561716752615268</v>
      </c>
      <c r="Q46" s="183">
        <f>IF(OR($B46="Jan",$B46="Feb",$B46="Mar"),HLOOKUP(DATEVALUE(CONCATENATE($B46,"-",(RIGHT(Q$9,2)))),'Annual averages'!$8:$42,18,FALSE),HLOOKUP(DATEVALUE(CONCATENATE($B46,"-",(LEFT(Q$9,4)))),'Annual averages'!$8:$42,18,FALSE))</f>
        <v>29.260834641519534</v>
      </c>
      <c r="R46" s="183">
        <f>IF(OR($B46="Jan",$B46="Feb",$B46="Mar"),HLOOKUP(DATEVALUE(CONCATENATE($B46,"-",(RIGHT(R$9,2)))),'Annual averages'!$8:$42,18,FALSE),HLOOKUP(DATEVALUE(CONCATENATE($B46,"-",(LEFT(R$9,4)))),'Annual averages'!$8:$42,18,FALSE))</f>
        <v>29.069796706243586</v>
      </c>
      <c r="S46" s="183">
        <f>IF(OR($B46="Jan",$B46="Feb",$B46="Mar"),HLOOKUP(DATEVALUE(CONCATENATE($B46,"-",(RIGHT(S$9,2)))),'Annual averages'!$8:$42,18,FALSE),HLOOKUP(DATEVALUE(CONCATENATE($B46,"-",(LEFT(S$9,4)))),'Annual averages'!$8:$42,18,FALSE))</f>
        <v>28.308031777981054</v>
      </c>
      <c r="T46" s="183">
        <f>IF(OR($B46="Jan",$B46="Feb",$B46="Mar"),HLOOKUP(DATEVALUE(CONCATENATE($B46,"-",(RIGHT(T$9,2)))),'Annual averages'!$8:$42,18,FALSE),HLOOKUP(DATEVALUE(CONCATENATE($B46,"-",(LEFT(T$9,4)))),'Annual averages'!$8:$42,18,FALSE))</f>
        <v>30.112599718035852</v>
      </c>
      <c r="U46" s="183">
        <f>IFERROR(IF(OR($B46="Jan",$B46="Feb",$B46="Mar"),HLOOKUP(DATEVALUE(CONCATENATE($B46,"-",(RIGHT(U$9,2)))),'Annual averages'!$8:$42,18,FALSE),HLOOKUP(DATEVALUE(CONCATENATE($B46,"-",(LEFT(U$9,4)))),'Annual averages'!$8:$42,18,FALSE)),"")</f>
        <v>38.111331514188798</v>
      </c>
      <c r="V46" s="183">
        <f>IFERROR(IF(OR($B46="Jan",$B46="Feb",$B46="Mar"),HLOOKUP(DATEVALUE(CONCATENATE($B46,"-",(RIGHT(V$9,2)))),'Annual averages'!$8:$42,18,FALSE),HLOOKUP(DATEVALUE(CONCATENATE($B46,"-",(LEFT(V$9,4)))),'Annual averages'!$8:$42,18,FALSE)),"")</f>
        <v>43.568692857321935</v>
      </c>
    </row>
    <row r="47" spans="2:22" ht="15" customHeight="1">
      <c r="B47" s="180" t="str">
        <f t="shared" si="1"/>
        <v>Sep</v>
      </c>
      <c r="C47" s="184">
        <f>IF(OR($B47="Jan",$B47="Feb",$B47="Mar"),HLOOKUP(DATEVALUE(CONCATENATE($B47,"-",(RIGHT(C$9,2)))),'Annual averages'!$8:$42,18,FALSE),HLOOKUP(DATEVALUE(CONCATENATE($B47,"-",(LEFT(C$9,4)))),'Annual averages'!$8:$42,18,FALSE))</f>
        <v>18.727958655179233</v>
      </c>
      <c r="D47" s="184">
        <f>IF(OR($B47="Jan",$B47="Feb",$B47="Mar"),HLOOKUP(DATEVALUE(CONCATENATE($B47,"-",(RIGHT(D$9,2)))),'Annual averages'!$8:$42,18,FALSE),HLOOKUP(DATEVALUE(CONCATENATE($B47,"-",(LEFT(D$9,4)))),'Annual averages'!$8:$42,18,FALSE))</f>
        <v>18.730529968329936</v>
      </c>
      <c r="E47" s="184">
        <f>IF(OR($B47="Jan",$B47="Feb",$B47="Mar"),HLOOKUP(DATEVALUE(CONCATENATE($B47,"-",(RIGHT(E$9,2)))),'Annual averages'!$8:$42,18,FALSE),HLOOKUP(DATEVALUE(CONCATENATE($B47,"-",(LEFT(E$9,4)))),'Annual averages'!$8:$42,18,FALSE))</f>
        <v>18.588417789188437</v>
      </c>
      <c r="F47" s="184">
        <f>IF(OR($B47="Jan",$B47="Feb",$B47="Mar"),HLOOKUP(DATEVALUE(CONCATENATE($B47,"-",(RIGHT(F$9,2)))),'Annual averages'!$8:$42,18,FALSE),HLOOKUP(DATEVALUE(CONCATENATE($B47,"-",(LEFT(F$9,4)))),'Annual averages'!$8:$42,18,FALSE))</f>
        <v>18.796014937581145</v>
      </c>
      <c r="G47" s="184">
        <f>IF(OR($B47="Jan",$B47="Feb",$B47="Mar"),HLOOKUP(DATEVALUE(CONCATENATE($B47,"-",(RIGHT(G$9,2)))),'Annual averages'!$8:$42,18,FALSE),HLOOKUP(DATEVALUE(CONCATENATE($B47,"-",(LEFT(G$9,4)))),'Annual averages'!$8:$42,18,FALSE))</f>
        <v>25.985052750598307</v>
      </c>
      <c r="H47" s="184">
        <f>IF(OR($B47="Jan",$B47="Feb",$B47="Mar"),HLOOKUP(DATEVALUE(CONCATENATE($B47,"-",(RIGHT(H$9,2)))),'Annual averages'!$8:$42,18,FALSE),HLOOKUP(DATEVALUE(CONCATENATE($B47,"-",(LEFT(H$9,4)))),'Annual averages'!$8:$42,18,FALSE))</f>
        <v>24.625450510041766</v>
      </c>
      <c r="I47" s="184">
        <f>IF(OR($B47="Jan",$B47="Feb",$B47="Mar"),HLOOKUP(DATEVALUE(CONCATENATE($B47,"-",(RIGHT(I$9,2)))),'Annual averages'!$8:$42,18,FALSE),HLOOKUP(DATEVALUE(CONCATENATE($B47,"-",(LEFT(I$9,4)))),'Annual averages'!$8:$42,18,FALSE))</f>
        <v>24.904</v>
      </c>
      <c r="J47" s="184">
        <f>IF(OR($B47="Jan",$B47="Feb",$B47="Mar"),HLOOKUP(DATEVALUE(CONCATENATE($B47,"-",(RIGHT(J$9,2)))),'Annual averages'!$8:$42,18,FALSE),HLOOKUP(DATEVALUE(CONCATENATE($B47,"-",(LEFT(J$9,4)))),'Annual averages'!$8:$42,18,FALSE))</f>
        <v>26.941350563447301</v>
      </c>
      <c r="K47" s="184">
        <f>IF(OR($B47="Jan",$B47="Feb",$B47="Mar"),HLOOKUP(DATEVALUE(CONCATENATE($B47,"-",(RIGHT(K$9,2)))),'Annual averages'!$8:$42,18,FALSE),HLOOKUP(DATEVALUE(CONCATENATE($B47,"-",(LEFT(K$9,4)))),'Annual averages'!$8:$42,18,FALSE))</f>
        <v>28.224951875698299</v>
      </c>
      <c r="L47" s="184">
        <f>IF(OR($B47="Jan",$B47="Feb",$B47="Mar"),HLOOKUP(DATEVALUE(CONCATENATE($B47,"-",(RIGHT(L$9,2)))),'Annual averages'!$8:$42,18,FALSE),HLOOKUP(DATEVALUE(CONCATENATE($B47,"-",(LEFT(L$9,4)))),'Annual averages'!$8:$42,18,FALSE))</f>
        <v>30.853865921922299</v>
      </c>
      <c r="M47" s="184">
        <f>IF(OR($B47="Jan",$B47="Feb",$B47="Mar"),HLOOKUP(DATEVALUE(CONCATENATE($B47,"-",(RIGHT(M$9,2)))),'Annual averages'!$8:$42,18,FALSE),HLOOKUP(DATEVALUE(CONCATENATE($B47,"-",(LEFT(M$9,4)))),'Annual averages'!$8:$42,18,FALSE))</f>
        <v>32.9206056472227</v>
      </c>
      <c r="N47" s="184">
        <f>IF(OR($B47="Jan",$B47="Feb",$B47="Mar"),HLOOKUP(DATEVALUE(CONCATENATE($B47,"-",(RIGHT(N$9,2)))),'Annual averages'!$8:$42,18,FALSE),HLOOKUP(DATEVALUE(CONCATENATE($B47,"-",(LEFT(N$9,4)))),'Annual averages'!$8:$42,18,FALSE))</f>
        <v>25.4976580522451</v>
      </c>
      <c r="O47" s="184">
        <f>IF(OR($B47="Jan",$B47="Feb",$B47="Mar"),HLOOKUP(DATEVALUE(CONCATENATE($B47,"-",(RIGHT(O$9,2)))),'Annual averages'!$8:$42,18,FALSE),HLOOKUP(DATEVALUE(CONCATENATE($B47,"-",(LEFT(O$9,4)))),'Annual averages'!$8:$42,18,FALSE))</f>
        <v>22.935331377820098</v>
      </c>
      <c r="P47" s="184">
        <f>IF(OR($B47="Jan",$B47="Feb",$B47="Mar"),HLOOKUP(DATEVALUE(CONCATENATE($B47,"-",(RIGHT(P$9,2)))),'Annual averages'!$8:$42,18,FALSE),HLOOKUP(DATEVALUE(CONCATENATE($B47,"-",(LEFT(P$9,4)))),'Annual averages'!$8:$42,18,FALSE))</f>
        <v>27.101489440593994</v>
      </c>
      <c r="Q47" s="184">
        <f>IF(OR($B47="Jan",$B47="Feb",$B47="Mar"),HLOOKUP(DATEVALUE(CONCATENATE($B47,"-",(RIGHT(Q$9,2)))),'Annual averages'!$8:$42,18,FALSE),HLOOKUP(DATEVALUE(CONCATENATE($B47,"-",(LEFT(Q$9,4)))),'Annual averages'!$8:$42,18,FALSE))</f>
        <v>29.232816217357207</v>
      </c>
      <c r="R47" s="184">
        <f>IF(OR($B47="Jan",$B47="Feb",$B47="Mar"),HLOOKUP(DATEVALUE(CONCATENATE($B47,"-",(RIGHT(R$9,2)))),'Annual averages'!$8:$42,18,FALSE),HLOOKUP(DATEVALUE(CONCATENATE($B47,"-",(LEFT(R$9,4)))),'Annual averages'!$8:$42,18,FALSE))</f>
        <v>29.126416016940553</v>
      </c>
      <c r="S47" s="184">
        <f>IF(OR($B47="Jan",$B47="Feb",$B47="Mar"),HLOOKUP(DATEVALUE(CONCATENATE($B47,"-",(RIGHT(S$9,2)))),'Annual averages'!$8:$42,18,FALSE),HLOOKUP(DATEVALUE(CONCATENATE($B47,"-",(LEFT(S$9,4)))),'Annual averages'!$8:$42,18,FALSE))</f>
        <v>28.249765518143665</v>
      </c>
      <c r="T47" s="184">
        <f>IF(OR($B47="Jan",$B47="Feb",$B47="Mar"),HLOOKUP(DATEVALUE(CONCATENATE($B47,"-",(RIGHT(T$9,2)))),'Annual averages'!$8:$42,18,FALSE),HLOOKUP(DATEVALUE(CONCATENATE($B47,"-",(LEFT(T$9,4)))),'Annual averages'!$8:$42,18,FALSE))</f>
        <v>30.253257667311829</v>
      </c>
      <c r="U47" s="184">
        <f>IFERROR(IF(OR($B47="Jan",$B47="Feb",$B47="Mar"),HLOOKUP(DATEVALUE(CONCATENATE($B47,"-",(RIGHT(U$9,2)))),'Annual averages'!$8:$42,18,FALSE),HLOOKUP(DATEVALUE(CONCATENATE($B47,"-",(LEFT(U$9,4)))),'Annual averages'!$8:$42,18,FALSE)),"")</f>
        <v>39.439786907938043</v>
      </c>
      <c r="V47" s="184">
        <f>IFERROR(IF(OR($B47="Jan",$B47="Feb",$B47="Mar"),HLOOKUP(DATEVALUE(CONCATENATE($B47,"-",(RIGHT(V$9,2)))),'Annual averages'!$8:$42,18,FALSE),HLOOKUP(DATEVALUE(CONCATENATE($B47,"-",(LEFT(V$9,4)))),'Annual averages'!$8:$42,18,FALSE)),"")</f>
        <v>42.69335093820365</v>
      </c>
    </row>
    <row r="48" spans="2:22" ht="15" customHeight="1">
      <c r="B48" s="137" t="str">
        <f t="shared" si="1"/>
        <v>Oct</v>
      </c>
      <c r="C48" s="183">
        <f>IF(OR($B48="Jan",$B48="Feb",$B48="Mar"),HLOOKUP(DATEVALUE(CONCATENATE($B48,"-",(RIGHT(C$9,2)))),'Annual averages'!$8:$42,18,FALSE),HLOOKUP(DATEVALUE(CONCATENATE($B48,"-",(LEFT(C$9,4)))),'Annual averages'!$8:$42,18,FALSE))</f>
        <v>18.765973969876736</v>
      </c>
      <c r="D48" s="183">
        <f>IF(OR($B48="Jan",$B48="Feb",$B48="Mar"),HLOOKUP(DATEVALUE(CONCATENATE($B48,"-",(RIGHT(D$9,2)))),'Annual averages'!$8:$42,18,FALSE),HLOOKUP(DATEVALUE(CONCATENATE($B48,"-",(LEFT(D$9,4)))),'Annual averages'!$8:$42,18,FALSE))</f>
        <v>18.8608953726125</v>
      </c>
      <c r="E48" s="183">
        <f>IF(OR($B48="Jan",$B48="Feb",$B48="Mar"),HLOOKUP(DATEVALUE(CONCATENATE($B48,"-",(RIGHT(E$9,2)))),'Annual averages'!$8:$42,18,FALSE),HLOOKUP(DATEVALUE(CONCATENATE($B48,"-",(LEFT(E$9,4)))),'Annual averages'!$8:$42,18,FALSE))</f>
        <v>18.474378847711428</v>
      </c>
      <c r="F48" s="183">
        <f>IF(OR($B48="Jan",$B48="Feb",$B48="Mar"),HLOOKUP(DATEVALUE(CONCATENATE($B48,"-",(RIGHT(F$9,2)))),'Annual averages'!$8:$42,18,FALSE),HLOOKUP(DATEVALUE(CONCATENATE($B48,"-",(LEFT(F$9,4)))),'Annual averages'!$8:$42,18,FALSE))</f>
        <v>19.411223327607992</v>
      </c>
      <c r="G48" s="183">
        <f>IF(OR($B48="Jan",$B48="Feb",$B48="Mar"),HLOOKUP(DATEVALUE(CONCATENATE($B48,"-",(RIGHT(G$9,2)))),'Annual averages'!$8:$42,18,FALSE),HLOOKUP(DATEVALUE(CONCATENATE($B48,"-",(LEFT(G$9,4)))),'Annual averages'!$8:$42,18,FALSE))</f>
        <v>26.109404898931718</v>
      </c>
      <c r="H48" s="183">
        <f>IF(OR($B48="Jan",$B48="Feb",$B48="Mar"),HLOOKUP(DATEVALUE(CONCATENATE($B48,"-",(RIGHT(H$9,2)))),'Annual averages'!$8:$42,18,FALSE),HLOOKUP(DATEVALUE(CONCATENATE($B48,"-",(LEFT(H$9,4)))),'Annual averages'!$8:$42,18,FALSE))</f>
        <v>24.4354712745263</v>
      </c>
      <c r="I48" s="183">
        <f>IF(OR($B48="Jan",$B48="Feb",$B48="Mar"),HLOOKUP(DATEVALUE(CONCATENATE($B48,"-",(RIGHT(I$9,2)))),'Annual averages'!$8:$42,18,FALSE),HLOOKUP(DATEVALUE(CONCATENATE($B48,"-",(LEFT(I$9,4)))),'Annual averages'!$8:$42,18,FALSE))</f>
        <v>25.081</v>
      </c>
      <c r="J48" s="183">
        <f>IF(OR($B48="Jan",$B48="Feb",$B48="Mar"),HLOOKUP(DATEVALUE(CONCATENATE($B48,"-",(RIGHT(J$9,2)))),'Annual averages'!$8:$42,18,FALSE),HLOOKUP(DATEVALUE(CONCATENATE($B48,"-",(LEFT(J$9,4)))),'Annual averages'!$8:$42,18,FALSE))</f>
        <v>27.145685955082001</v>
      </c>
      <c r="K48" s="183">
        <f>IF(OR($B48="Jan",$B48="Feb",$B48="Mar"),HLOOKUP(DATEVALUE(CONCATENATE($B48,"-",(RIGHT(K$9,2)))),'Annual averages'!$8:$42,18,FALSE),HLOOKUP(DATEVALUE(CONCATENATE($B48,"-",(LEFT(K$9,4)))),'Annual averages'!$8:$42,18,FALSE))</f>
        <v>28.200737362427699</v>
      </c>
      <c r="L48" s="183">
        <f>IF(OR($B48="Jan",$B48="Feb",$B48="Mar"),HLOOKUP(DATEVALUE(CONCATENATE($B48,"-",(RIGHT(L$9,2)))),'Annual averages'!$8:$42,18,FALSE),HLOOKUP(DATEVALUE(CONCATENATE($B48,"-",(LEFT(L$9,4)))),'Annual averages'!$8:$42,18,FALSE))</f>
        <v>31.112580369625199</v>
      </c>
      <c r="M48" s="183">
        <f>IF(OR($B48="Jan",$B48="Feb",$B48="Mar"),HLOOKUP(DATEVALUE(CONCATENATE($B48,"-",(RIGHT(M$9,2)))),'Annual averages'!$8:$42,18,FALSE),HLOOKUP(DATEVALUE(CONCATENATE($B48,"-",(LEFT(M$9,4)))),'Annual averages'!$8:$42,18,FALSE))</f>
        <v>32.720111723995103</v>
      </c>
      <c r="N48" s="183">
        <f>IF(OR($B48="Jan",$B48="Feb",$B48="Mar"),HLOOKUP(DATEVALUE(CONCATENATE($B48,"-",(RIGHT(N$9,2)))),'Annual averages'!$8:$42,18,FALSE),HLOOKUP(DATEVALUE(CONCATENATE($B48,"-",(LEFT(N$9,4)))),'Annual averages'!$8:$42,18,FALSE))</f>
        <v>25.255208279312601</v>
      </c>
      <c r="O48" s="183">
        <f>IF(OR($B48="Jan",$B48="Feb",$B48="Mar"),HLOOKUP(DATEVALUE(CONCATENATE($B48,"-",(RIGHT(O$9,2)))),'Annual averages'!$8:$42,18,FALSE),HLOOKUP(DATEVALUE(CONCATENATE($B48,"-",(LEFT(O$9,4)))),'Annual averages'!$8:$42,18,FALSE))</f>
        <v>23.017388160018701</v>
      </c>
      <c r="P48" s="183">
        <f>IF(OR($B48="Jan",$B48="Feb",$B48="Mar"),HLOOKUP(DATEVALUE(CONCATENATE($B48,"-",(RIGHT(P$9,2)))),'Annual averages'!$8:$42,18,FALSE),HLOOKUP(DATEVALUE(CONCATENATE($B48,"-",(LEFT(P$9,4)))),'Annual averages'!$8:$42,18,FALSE))</f>
        <v>27.719871971765713</v>
      </c>
      <c r="Q48" s="183">
        <f>IF(OR($B48="Jan",$B48="Feb",$B48="Mar"),HLOOKUP(DATEVALUE(CONCATENATE($B48,"-",(RIGHT(Q$9,2)))),'Annual averages'!$8:$42,18,FALSE),HLOOKUP(DATEVALUE(CONCATENATE($B48,"-",(LEFT(Q$9,4)))),'Annual averages'!$8:$42,18,FALSE))</f>
        <v>29.295377815853129</v>
      </c>
      <c r="R48" s="183">
        <f>IF(OR($B48="Jan",$B48="Feb",$B48="Mar"),HLOOKUP(DATEVALUE(CONCATENATE($B48,"-",(RIGHT(R$9,2)))),'Annual averages'!$8:$42,18,FALSE),HLOOKUP(DATEVALUE(CONCATENATE($B48,"-",(LEFT(R$9,4)))),'Annual averages'!$8:$42,18,FALSE))</f>
        <v>28.929698823112506</v>
      </c>
      <c r="S48" s="183">
        <f>IF(OR($B48="Jan",$B48="Feb",$B48="Mar"),HLOOKUP(DATEVALUE(CONCATENATE($B48,"-",(RIGHT(S$9,2)))),'Annual averages'!$8:$42,18,FALSE),HLOOKUP(DATEVALUE(CONCATENATE($B48,"-",(LEFT(S$9,4)))),'Annual averages'!$8:$42,18,FALSE))</f>
        <v>28.402617558286543</v>
      </c>
      <c r="T48" s="183">
        <f>IF(OR($B48="Jan",$B48="Feb",$B48="Mar"),HLOOKUP(DATEVALUE(CONCATENATE($B48,"-",(RIGHT(T$9,2)))),'Annual averages'!$8:$42,18,FALSE),HLOOKUP(DATEVALUE(CONCATENATE($B48,"-",(LEFT(T$9,4)))),'Annual averages'!$8:$42,18,FALSE))</f>
        <v>30.48701148633241</v>
      </c>
      <c r="U48" s="183">
        <f>IFERROR(IF(OR($B48="Jan",$B48="Feb",$B48="Mar"),HLOOKUP(DATEVALUE(CONCATENATE($B48,"-",(RIGHT(U$9,2)))),'Annual averages'!$8:$42,18,FALSE),HLOOKUP(DATEVALUE(CONCATENATE($B48,"-",(LEFT(U$9,4)))),'Annual averages'!$8:$42,18,FALSE)),"")</f>
        <v>40.85886215187498</v>
      </c>
      <c r="V48" s="183">
        <f>IFERROR(IF(OR($B48="Jan",$B48="Feb",$B48="Mar"),HLOOKUP(DATEVALUE(CONCATENATE($B48,"-",(RIGHT(V$9,2)))),'Annual averages'!$8:$42,18,FALSE),HLOOKUP(DATEVALUE(CONCATENATE($B48,"-",(LEFT(V$9,4)))),'Annual averages'!$8:$42,18,FALSE)),"")</f>
        <v>41.7544083168318</v>
      </c>
    </row>
    <row r="49" spans="2:22" ht="15" customHeight="1">
      <c r="B49" s="180" t="str">
        <f t="shared" si="1"/>
        <v>Nov</v>
      </c>
      <c r="C49" s="184">
        <f>IF(OR($B49="Jan",$B49="Feb",$B49="Mar"),HLOOKUP(DATEVALUE(CONCATENATE($B49,"-",(RIGHT(C$9,2)))),'Annual averages'!$8:$42,18,FALSE),HLOOKUP(DATEVALUE(CONCATENATE($B49,"-",(LEFT(C$9,4)))),'Annual averages'!$8:$42,18,FALSE))</f>
        <v>18.74493099020242</v>
      </c>
      <c r="D49" s="184">
        <f>IF(OR($B49="Jan",$B49="Feb",$B49="Mar"),HLOOKUP(DATEVALUE(CONCATENATE($B49,"-",(RIGHT(D$9,2)))),'Annual averages'!$8:$42,18,FALSE),HLOOKUP(DATEVALUE(CONCATENATE($B49,"-",(LEFT(D$9,4)))),'Annual averages'!$8:$42,18,FALSE))</f>
        <v>18.780922854592877</v>
      </c>
      <c r="E49" s="184">
        <f>IF(OR($B49="Jan",$B49="Feb",$B49="Mar"),HLOOKUP(DATEVALUE(CONCATENATE($B49,"-",(RIGHT(E$9,2)))),'Annual averages'!$8:$42,18,FALSE),HLOOKUP(DATEVALUE(CONCATENATE($B49,"-",(LEFT(E$9,4)))),'Annual averages'!$8:$42,18,FALSE))</f>
        <v>19.665055619277389</v>
      </c>
      <c r="F49" s="184">
        <f>IF(OR($B49="Jan",$B49="Feb",$B49="Mar"),HLOOKUP(DATEVALUE(CONCATENATE($B49,"-",(RIGHT(F$9,2)))),'Annual averages'!$8:$42,18,FALSE),HLOOKUP(DATEVALUE(CONCATENATE($B49,"-",(LEFT(F$9,4)))),'Annual averages'!$8:$42,18,FALSE))</f>
        <v>20.108891221276338</v>
      </c>
      <c r="G49" s="184">
        <f>IF(OR($B49="Jan",$B49="Feb",$B49="Mar"),HLOOKUP(DATEVALUE(CONCATENATE($B49,"-",(RIGHT(G$9,2)))),'Annual averages'!$8:$42,18,FALSE),HLOOKUP(DATEVALUE(CONCATENATE($B49,"-",(LEFT(G$9,4)))),'Annual averages'!$8:$42,18,FALSE))</f>
        <v>26.241977163663506</v>
      </c>
      <c r="H49" s="184">
        <f>IF(OR($B49="Jan",$B49="Feb",$B49="Mar"),HLOOKUP(DATEVALUE(CONCATENATE($B49,"-",(RIGHT(H$9,2)))),'Annual averages'!$8:$42,18,FALSE),HLOOKUP(DATEVALUE(CONCATENATE($B49,"-",(LEFT(H$9,4)))),'Annual averages'!$8:$42,18,FALSE))</f>
        <v>24.422258929167786</v>
      </c>
      <c r="I49" s="184">
        <f>IF(OR($B49="Jan",$B49="Feb",$B49="Mar"),HLOOKUP(DATEVALUE(CONCATENATE($B49,"-",(RIGHT(I$9,2)))),'Annual averages'!$8:$42,18,FALSE),HLOOKUP(DATEVALUE(CONCATENATE($B49,"-",(LEFT(I$9,4)))),'Annual averages'!$8:$42,18,FALSE))</f>
        <v>25.18</v>
      </c>
      <c r="J49" s="184">
        <f>IF(OR($B49="Jan",$B49="Feb",$B49="Mar"),HLOOKUP(DATEVALUE(CONCATENATE($B49,"-",(RIGHT(J$9,2)))),'Annual averages'!$8:$42,18,FALSE),HLOOKUP(DATEVALUE(CONCATENATE($B49,"-",(LEFT(J$9,4)))),'Annual averages'!$8:$42,18,FALSE))</f>
        <v>27.404373536097001</v>
      </c>
      <c r="K49" s="184">
        <f>IF(OR($B49="Jan",$B49="Feb",$B49="Mar"),HLOOKUP(DATEVALUE(CONCATENATE($B49,"-",(RIGHT(K$9,2)))),'Annual averages'!$8:$42,18,FALSE),HLOOKUP(DATEVALUE(CONCATENATE($B49,"-",(LEFT(K$9,4)))),'Annual averages'!$8:$42,18,FALSE))</f>
        <v>28.245180709146599</v>
      </c>
      <c r="L49" s="184">
        <f>IF(OR($B49="Jan",$B49="Feb",$B49="Mar"),HLOOKUP(DATEVALUE(CONCATENATE($B49,"-",(RIGHT(L$9,2)))),'Annual averages'!$8:$42,18,FALSE),HLOOKUP(DATEVALUE(CONCATENATE($B49,"-",(LEFT(L$9,4)))),'Annual averages'!$8:$42,18,FALSE))</f>
        <v>31.517377114032598</v>
      </c>
      <c r="M49" s="184">
        <f>IF(OR($B49="Jan",$B49="Feb",$B49="Mar"),HLOOKUP(DATEVALUE(CONCATENATE($B49,"-",(RIGHT(M$9,2)))),'Annual averages'!$8:$42,18,FALSE),HLOOKUP(DATEVALUE(CONCATENATE($B49,"-",(LEFT(M$9,4)))),'Annual averages'!$8:$42,18,FALSE))</f>
        <v>32.3491782351092</v>
      </c>
      <c r="N49" s="184">
        <f>IF(OR($B49="Jan",$B49="Feb",$B49="Mar"),HLOOKUP(DATEVALUE(CONCATENATE($B49,"-",(RIGHT(N$9,2)))),'Annual averages'!$8:$42,18,FALSE),HLOOKUP(DATEVALUE(CONCATENATE($B49,"-",(LEFT(N$9,4)))),'Annual averages'!$8:$42,18,FALSE))</f>
        <v>25.3013866235538</v>
      </c>
      <c r="O49" s="184">
        <f>IF(OR($B49="Jan",$B49="Feb",$B49="Mar"),HLOOKUP(DATEVALUE(CONCATENATE($B49,"-",(RIGHT(O$9,2)))),'Annual averages'!$8:$42,18,FALSE),HLOOKUP(DATEVALUE(CONCATENATE($B49,"-",(LEFT(O$9,4)))),'Annual averages'!$8:$42,18,FALSE))</f>
        <v>22.786880404245601</v>
      </c>
      <c r="P49" s="184">
        <f>IF(OR($B49="Jan",$B49="Feb",$B49="Mar"),HLOOKUP(DATEVALUE(CONCATENATE($B49,"-",(RIGHT(P$9,2)))),'Annual averages'!$8:$42,18,FALSE),HLOOKUP(DATEVALUE(CONCATENATE($B49,"-",(LEFT(P$9,4)))),'Annual averages'!$8:$42,18,FALSE))</f>
        <v>28.175969366038576</v>
      </c>
      <c r="Q49" s="184">
        <f>IF(OR($B49="Jan",$B49="Feb",$B49="Mar"),HLOOKUP(DATEVALUE(CONCATENATE($B49,"-",(RIGHT(Q$9,2)))),'Annual averages'!$8:$42,18,FALSE),HLOOKUP(DATEVALUE(CONCATENATE($B49,"-",(LEFT(Q$9,4)))),'Annual averages'!$8:$42,18,FALSE))</f>
        <v>29.227663089380794</v>
      </c>
      <c r="R49" s="184">
        <f>IF(OR($B49="Jan",$B49="Feb",$B49="Mar"),HLOOKUP(DATEVALUE(CONCATENATE($B49,"-",(RIGHT(R$9,2)))),'Annual averages'!$8:$42,18,FALSE),HLOOKUP(DATEVALUE(CONCATENATE($B49,"-",(LEFT(R$9,4)))),'Annual averages'!$8:$42,18,FALSE))</f>
        <v>28.784246332155465</v>
      </c>
      <c r="S49" s="184">
        <f>IF(OR($B49="Jan",$B49="Feb",$B49="Mar"),HLOOKUP(DATEVALUE(CONCATENATE($B49,"-",(RIGHT(S$9,2)))),'Annual averages'!$8:$42,18,FALSE),HLOOKUP(DATEVALUE(CONCATENATE($B49,"-",(LEFT(S$9,4)))),'Annual averages'!$8:$42,18,FALSE))</f>
        <v>28.404335692223349</v>
      </c>
      <c r="T49" s="184">
        <f>IF(OR($B49="Jan",$B49="Feb",$B49="Mar"),HLOOKUP(DATEVALUE(CONCATENATE($B49,"-",(RIGHT(T$9,2)))),'Annual averages'!$8:$42,18,FALSE),HLOOKUP(DATEVALUE(CONCATENATE($B49,"-",(LEFT(T$9,4)))),'Annual averages'!$8:$42,18,FALSE))</f>
        <v>30.697864673986047</v>
      </c>
      <c r="U49" s="184">
        <f>IFERROR(IF(OR($B49="Jan",$B49="Feb",$B49="Mar"),HLOOKUP(DATEVALUE(CONCATENATE($B49,"-",(RIGHT(U$9,2)))),'Annual averages'!$8:$42,18,FALSE),HLOOKUP(DATEVALUE(CONCATENATE($B49,"-",(LEFT(U$9,4)))),'Annual averages'!$8:$42,18,FALSE)),"")</f>
        <v>42.068564220245086</v>
      </c>
      <c r="V49" s="184" t="str">
        <f>IFERROR(IF(OR($B49="Jan",$B49="Feb",$B49="Mar"),HLOOKUP(DATEVALUE(CONCATENATE($B49,"-",(RIGHT(V$9,2)))),'Annual averages'!$8:$42,18,FALSE),HLOOKUP(DATEVALUE(CONCATENATE($B49,"-",(LEFT(V$9,4)))),'Annual averages'!$8:$42,18,FALSE)),"")</f>
        <v/>
      </c>
    </row>
    <row r="50" spans="2:22" ht="15" customHeight="1">
      <c r="B50" s="137" t="str">
        <f t="shared" si="1"/>
        <v>Dec</v>
      </c>
      <c r="C50" s="183">
        <f>IF(OR($B50="Jan",$B50="Feb",$B50="Mar"),HLOOKUP(DATEVALUE(CONCATENATE($B50,"-",(RIGHT(C$9,2)))),'Annual averages'!$8:$42,18,FALSE),HLOOKUP(DATEVALUE(CONCATENATE($B50,"-",(LEFT(C$9,4)))),'Annual averages'!$8:$42,18,FALSE))</f>
        <v>18.712234861760773</v>
      </c>
      <c r="D50" s="183">
        <f>IF(OR($B50="Jan",$B50="Feb",$B50="Mar"),HLOOKUP(DATEVALUE(CONCATENATE($B50,"-",(RIGHT(D$9,2)))),'Annual averages'!$8:$42,18,FALSE),HLOOKUP(DATEVALUE(CONCATENATE($B50,"-",(LEFT(D$9,4)))),'Annual averages'!$8:$42,18,FALSE))</f>
        <v>18.8705082125594</v>
      </c>
      <c r="E50" s="183">
        <f>IF(OR($B50="Jan",$B50="Feb",$B50="Mar"),HLOOKUP(DATEVALUE(CONCATENATE($B50,"-",(RIGHT(E$9,2)))),'Annual averages'!$8:$42,18,FALSE),HLOOKUP(DATEVALUE(CONCATENATE($B50,"-",(LEFT(E$9,4)))),'Annual averages'!$8:$42,18,FALSE))</f>
        <v>18.392264177678147</v>
      </c>
      <c r="F50" s="183">
        <f>IF(OR($B50="Jan",$B50="Feb",$B50="Mar"),HLOOKUP(DATEVALUE(CONCATENATE($B50,"-",(RIGHT(F$9,2)))),'Annual averages'!$8:$42,18,FALSE),HLOOKUP(DATEVALUE(CONCATENATE($B50,"-",(LEFT(F$9,4)))),'Annual averages'!$8:$42,18,FALSE))</f>
        <v>20.716014826547482</v>
      </c>
      <c r="G50" s="183">
        <f>IF(OR($B50="Jan",$B50="Feb",$B50="Mar"),HLOOKUP(DATEVALUE(CONCATENATE($B50,"-",(RIGHT(G$9,2)))),'Annual averages'!$8:$42,18,FALSE),HLOOKUP(DATEVALUE(CONCATENATE($B50,"-",(LEFT(G$9,4)))),'Annual averages'!$8:$42,18,FALSE))</f>
        <v>26.081155016172417</v>
      </c>
      <c r="H50" s="183">
        <f>IF(OR($B50="Jan",$B50="Feb",$B50="Mar"),HLOOKUP(DATEVALUE(CONCATENATE($B50,"-",(RIGHT(H$9,2)))),'Annual averages'!$8:$42,18,FALSE),HLOOKUP(DATEVALUE(CONCATENATE($B50,"-",(LEFT(H$9,4)))),'Annual averages'!$8:$42,18,FALSE))</f>
        <v>24.22761970027144</v>
      </c>
      <c r="I50" s="183">
        <f>IF(OR($B50="Jan",$B50="Feb",$B50="Mar"),HLOOKUP(DATEVALUE(CONCATENATE($B50,"-",(RIGHT(I$9,2)))),'Annual averages'!$8:$42,18,FALSE),HLOOKUP(DATEVALUE(CONCATENATE($B50,"-",(LEFT(I$9,4)))),'Annual averages'!$8:$42,18,FALSE))</f>
        <v>25.2381178926106</v>
      </c>
      <c r="J50" s="183">
        <f>IF(OR($B50="Jan",$B50="Feb",$B50="Mar"),HLOOKUP(DATEVALUE(CONCATENATE($B50,"-",(RIGHT(J$9,2)))),'Annual averages'!$8:$42,18,FALSE),HLOOKUP(DATEVALUE(CONCATENATE($B50,"-",(LEFT(J$9,4)))),'Annual averages'!$8:$42,18,FALSE))</f>
        <v>27.626135443841299</v>
      </c>
      <c r="K50" s="183">
        <f>IF(OR($B50="Jan",$B50="Feb",$B50="Mar"),HLOOKUP(DATEVALUE(CONCATENATE($B50,"-",(RIGHT(K$9,2)))),'Annual averages'!$8:$42,18,FALSE),HLOOKUP(DATEVALUE(CONCATENATE($B50,"-",(LEFT(K$9,4)))),'Annual averages'!$8:$42,18,FALSE))</f>
        <v>28.3182500812445</v>
      </c>
      <c r="L50" s="183">
        <f>IF(OR($B50="Jan",$B50="Feb",$B50="Mar"),HLOOKUP(DATEVALUE(CONCATENATE($B50,"-",(RIGHT(L$9,2)))),'Annual averages'!$8:$42,18,FALSE),HLOOKUP(DATEVALUE(CONCATENATE($B50,"-",(LEFT(L$9,4)))),'Annual averages'!$8:$42,18,FALSE))</f>
        <v>31.870111918339902</v>
      </c>
      <c r="M50" s="183">
        <f>IF(OR($B50="Jan",$B50="Feb",$B50="Mar"),HLOOKUP(DATEVALUE(CONCATENATE($B50,"-",(RIGHT(M$9,2)))),'Annual averages'!$8:$42,18,FALSE),HLOOKUP(DATEVALUE(CONCATENATE($B50,"-",(LEFT(M$9,4)))),'Annual averages'!$8:$42,18,FALSE))</f>
        <v>31.739968922724</v>
      </c>
      <c r="N50" s="183">
        <f>IF(OR($B50="Jan",$B50="Feb",$B50="Mar"),HLOOKUP(DATEVALUE(CONCATENATE($B50,"-",(RIGHT(N$9,2)))),'Annual averages'!$8:$42,18,FALSE),HLOOKUP(DATEVALUE(CONCATENATE($B50,"-",(LEFT(N$9,4)))),'Annual averages'!$8:$42,18,FALSE))</f>
        <v>24.7798303039819</v>
      </c>
      <c r="O50" s="183">
        <f>IF(OR($B50="Jan",$B50="Feb",$B50="Mar"),HLOOKUP(DATEVALUE(CONCATENATE($B50,"-",(RIGHT(O$9,2)))),'Annual averages'!$8:$42,18,FALSE),HLOOKUP(DATEVALUE(CONCATENATE($B50,"-",(LEFT(O$9,4)))),'Annual averages'!$8:$42,18,FALSE))</f>
        <v>22.901447273301699</v>
      </c>
      <c r="P50" s="183">
        <f>IF(OR($B50="Jan",$B50="Feb",$B50="Mar"),HLOOKUP(DATEVALUE(CONCATENATE($B50,"-",(RIGHT(P$9,2)))),'Annual averages'!$8:$42,18,FALSE),HLOOKUP(DATEVALUE(CONCATENATE($B50,"-",(LEFT(P$9,4)))),'Annual averages'!$8:$42,18,FALSE))</f>
        <v>28.532764285710542</v>
      </c>
      <c r="Q50" s="183">
        <f>IF(OR($B50="Jan",$B50="Feb",$B50="Mar"),HLOOKUP(DATEVALUE(CONCATENATE($B50,"-",(RIGHT(Q$9,2)))),'Annual averages'!$8:$42,18,FALSE),HLOOKUP(DATEVALUE(CONCATENATE($B50,"-",(LEFT(Q$9,4)))),'Annual averages'!$8:$42,18,FALSE))</f>
        <v>29.133841188157195</v>
      </c>
      <c r="R50" s="183">
        <f>IF(OR($B50="Jan",$B50="Feb",$B50="Mar"),HLOOKUP(DATEVALUE(CONCATENATE($B50,"-",(RIGHT(R$9,2)))),'Annual averages'!$8:$42,18,FALSE),HLOOKUP(DATEVALUE(CONCATENATE($B50,"-",(LEFT(R$9,4)))),'Annual averages'!$8:$42,18,FALSE))</f>
        <v>28.77657247090243</v>
      </c>
      <c r="S50" s="183">
        <f>IF(OR($B50="Jan",$B50="Feb",$B50="Mar"),HLOOKUP(DATEVALUE(CONCATENATE($B50,"-",(RIGHT(S$9,2)))),'Annual averages'!$8:$42,18,FALSE),HLOOKUP(DATEVALUE(CONCATENATE($B50,"-",(LEFT(S$9,4)))),'Annual averages'!$8:$42,18,FALSE))</f>
        <v>28.506065627156914</v>
      </c>
      <c r="T50" s="183">
        <f>IF(OR($B50="Jan",$B50="Feb",$B50="Mar"),HLOOKUP(DATEVALUE(CONCATENATE($B50,"-",(RIGHT(T$9,2)))),'Annual averages'!$8:$42,18,FALSE),HLOOKUP(DATEVALUE(CONCATENATE($B50,"-",(LEFT(T$9,4)))),'Annual averages'!$8:$42,18,FALSE))</f>
        <v>31.049413471812475</v>
      </c>
      <c r="U50" s="183">
        <f>IFERROR(IF(OR($B50="Jan",$B50="Feb",$B50="Mar"),HLOOKUP(DATEVALUE(CONCATENATE($B50,"-",(RIGHT(U$9,2)))),'Annual averages'!$8:$42,18,FALSE),HLOOKUP(DATEVALUE(CONCATENATE($B50,"-",(LEFT(U$9,4)))),'Annual averages'!$8:$42,18,FALSE)),"")</f>
        <v>43.812797011617064</v>
      </c>
      <c r="V50" s="183" t="str">
        <f>IFERROR(IF(OR($B50="Jan",$B50="Feb",$B50="Mar"),HLOOKUP(DATEVALUE(CONCATENATE($B50,"-",(RIGHT(V$9,2)))),'Annual averages'!$8:$42,18,FALSE),HLOOKUP(DATEVALUE(CONCATENATE($B50,"-",(LEFT(V$9,4)))),'Annual averages'!$8:$42,18,FALSE)),"")</f>
        <v/>
      </c>
    </row>
    <row r="51" spans="2:22" ht="15" customHeight="1">
      <c r="B51" s="180" t="str">
        <f t="shared" si="1"/>
        <v>Jan</v>
      </c>
      <c r="C51" s="184">
        <f>IF(OR($B51="Jan",$B51="Feb",$B51="Mar"),HLOOKUP(DATEVALUE(CONCATENATE($B51,"-",(RIGHT(C$9,2)))),'Annual averages'!$8:$42,18,FALSE),HLOOKUP(DATEVALUE(CONCATENATE($B51,"-",(LEFT(C$9,4)))),'Annual averages'!$8:$42,18,FALSE))</f>
        <v>18.774377469423083</v>
      </c>
      <c r="D51" s="184">
        <f>IF(OR($B51="Jan",$B51="Feb",$B51="Mar"),HLOOKUP(DATEVALUE(CONCATENATE($B51,"-",(RIGHT(D$9,2)))),'Annual averages'!$8:$42,18,FALSE),HLOOKUP(DATEVALUE(CONCATENATE($B51,"-",(LEFT(D$9,4)))),'Annual averages'!$8:$42,18,FALSE))</f>
        <v>18.939786919962387</v>
      </c>
      <c r="E51" s="184">
        <f>IF(OR($B51="Jan",$B51="Feb",$B51="Mar"),HLOOKUP(DATEVALUE(CONCATENATE($B51,"-",(RIGHT(E$9,2)))),'Annual averages'!$8:$42,18,FALSE),HLOOKUP(DATEVALUE(CONCATENATE($B51,"-",(LEFT(E$9,4)))),'Annual averages'!$8:$42,18,FALSE))</f>
        <v>18.375060588047024</v>
      </c>
      <c r="F51" s="184">
        <f>IF(OR($B51="Jan",$B51="Feb",$B51="Mar"),HLOOKUP(DATEVALUE(CONCATENATE($B51,"-",(RIGHT(F$9,2)))),'Annual averages'!$8:$42,18,FALSE),HLOOKUP(DATEVALUE(CONCATENATE($B51,"-",(LEFT(F$9,4)))),'Annual averages'!$8:$42,18,FALSE))</f>
        <v>21.422550415385594</v>
      </c>
      <c r="G51" s="184">
        <f>IF(OR($B51="Jan",$B51="Feb",$B51="Mar"),HLOOKUP(DATEVALUE(CONCATENATE($B51,"-",(RIGHT(G$9,2)))),'Annual averages'!$8:$42,18,FALSE),HLOOKUP(DATEVALUE(CONCATENATE($B51,"-",(LEFT(G$9,4)))),'Annual averages'!$8:$42,18,FALSE))</f>
        <v>26.137971483903389</v>
      </c>
      <c r="H51" s="184">
        <f>IF(OR($B51="Jan",$B51="Feb",$B51="Mar"),HLOOKUP(DATEVALUE(CONCATENATE($B51,"-",(RIGHT(H$9,2)))),'Annual averages'!$8:$42,18,FALSE),HLOOKUP(DATEVALUE(CONCATENATE($B51,"-",(LEFT(H$9,4)))),'Annual averages'!$8:$42,18,FALSE))</f>
        <v>24.153629255921611</v>
      </c>
      <c r="I51" s="184">
        <f>IF(OR($B51="Jan",$B51="Feb",$B51="Mar"),HLOOKUP(DATEVALUE(CONCATENATE($B51,"-",(RIGHT(I$9,2)))),'Annual averages'!$8:$42,18,FALSE),HLOOKUP(DATEVALUE(CONCATENATE($B51,"-",(LEFT(I$9,4)))),'Annual averages'!$8:$42,18,FALSE))</f>
        <v>25.3120517507447</v>
      </c>
      <c r="J51" s="184">
        <f>IF(OR($B51="Jan",$B51="Feb",$B51="Mar"),HLOOKUP(DATEVALUE(CONCATENATE($B51,"-",(RIGHT(J$9,2)))),'Annual averages'!$8:$42,18,FALSE),HLOOKUP(DATEVALUE(CONCATENATE($B51,"-",(LEFT(J$9,4)))),'Annual averages'!$8:$42,18,FALSE))</f>
        <v>27.903289811942201</v>
      </c>
      <c r="K51" s="184">
        <f>IF(OR($B51="Jan",$B51="Feb",$B51="Mar"),HLOOKUP(DATEVALUE(CONCATENATE($B51,"-",(RIGHT(K$9,2)))),'Annual averages'!$8:$42,18,FALSE),HLOOKUP(DATEVALUE(CONCATENATE($B51,"-",(LEFT(K$9,4)))),'Annual averages'!$8:$42,18,FALSE))</f>
        <v>28.403389149569801</v>
      </c>
      <c r="L51" s="184">
        <f>IF(OR($B51="Jan",$B51="Feb",$B51="Mar"),HLOOKUP(DATEVALUE(CONCATENATE($B51,"-",(RIGHT(L$9,2)))),'Annual averages'!$8:$42,18,FALSE),HLOOKUP(DATEVALUE(CONCATENATE($B51,"-",(LEFT(L$9,4)))),'Annual averages'!$8:$42,18,FALSE))</f>
        <v>32.163894452954402</v>
      </c>
      <c r="M51" s="184">
        <f>IF(OR($B51="Jan",$B51="Feb",$B51="Mar"),HLOOKUP(DATEVALUE(CONCATENATE($B51,"-",(RIGHT(M$9,2)))),'Annual averages'!$8:$42,18,FALSE),HLOOKUP(DATEVALUE(CONCATENATE($B51,"-",(LEFT(M$9,4)))),'Annual averages'!$8:$42,18,FALSE))</f>
        <v>31.254089874847502</v>
      </c>
      <c r="N51" s="184">
        <f>IF(OR($B51="Jan",$B51="Feb",$B51="Mar"),HLOOKUP(DATEVALUE(CONCATENATE($B51,"-",(RIGHT(N$9,2)))),'Annual averages'!$8:$42,18,FALSE),HLOOKUP(DATEVALUE(CONCATENATE($B51,"-",(LEFT(N$9,4)))),'Annual averages'!$8:$42,18,FALSE))</f>
        <v>24.385630518804</v>
      </c>
      <c r="O51" s="184">
        <f>IF(OR($B51="Jan",$B51="Feb",$B51="Mar"),HLOOKUP(DATEVALUE(CONCATENATE($B51,"-",(RIGHT(O$9,2)))),'Annual averages'!$8:$42,18,FALSE),HLOOKUP(DATEVALUE(CONCATENATE($B51,"-",(LEFT(O$9,4)))),'Annual averages'!$8:$42,18,FALSE))</f>
        <v>23.178701022479459</v>
      </c>
      <c r="P51" s="184">
        <f>IF(OR($B51="Jan",$B51="Feb",$B51="Mar"),HLOOKUP(DATEVALUE(CONCATENATE($B51,"-",(RIGHT(P$9,2)))),'Annual averages'!$8:$42,18,FALSE),HLOOKUP(DATEVALUE(CONCATENATE($B51,"-",(LEFT(P$9,4)))),'Annual averages'!$8:$42,18,FALSE))</f>
        <v>28.830764931731085</v>
      </c>
      <c r="Q51" s="184">
        <f>IF(OR($B51="Jan",$B51="Feb",$B51="Mar"),HLOOKUP(DATEVALUE(CONCATENATE($B51,"-",(RIGHT(Q$9,2)))),'Annual averages'!$8:$42,18,FALSE),HLOOKUP(DATEVALUE(CONCATENATE($B51,"-",(LEFT(Q$9,4)))),'Annual averages'!$8:$42,18,FALSE))</f>
        <v>29.087640277599359</v>
      </c>
      <c r="R51" s="184">
        <f>IF(OR($B51="Jan",$B51="Feb",$B51="Mar"),HLOOKUP(DATEVALUE(CONCATENATE($B51,"-",(RIGHT(R$9,2)))),'Annual averages'!$8:$42,18,FALSE),HLOOKUP(DATEVALUE(CONCATENATE($B51,"-",(LEFT(R$9,4)))),'Annual averages'!$8:$42,18,FALSE))</f>
        <v>28.729525266645354</v>
      </c>
      <c r="S51" s="184">
        <f>IF(OR($B51="Jan",$B51="Feb",$B51="Mar"),HLOOKUP(DATEVALUE(CONCATENATE($B51,"-",(RIGHT(S$9,2)))),'Annual averages'!$8:$42,18,FALSE),HLOOKUP(DATEVALUE(CONCATENATE($B51,"-",(LEFT(S$9,4)))),'Annual averages'!$8:$42,18,FALSE))</f>
        <v>28.66261696169143</v>
      </c>
      <c r="T51" s="184">
        <f>IF(OR($B51="Jan",$B51="Feb",$B51="Mar"),HLOOKUP(DATEVALUE(CONCATENATE($B51,"-",(RIGHT(T$9,2)))),'Annual averages'!$8:$42,18,FALSE),HLOOKUP(DATEVALUE(CONCATENATE($B51,"-",(LEFT(T$9,4)))),'Annual averages'!$8:$42,18,FALSE))</f>
        <v>31.46136994954994</v>
      </c>
      <c r="U51" s="184">
        <f>IFERROR(IF(OR($B51="Jan",$B51="Feb",$B51="Mar"),HLOOKUP(DATEVALUE(CONCATENATE($B51,"-",(RIGHT(U$9,2)))),'Annual averages'!$8:$42,18,FALSE),HLOOKUP(DATEVALUE(CONCATENATE($B51,"-",(LEFT(U$9,4)))),'Annual averages'!$8:$42,18,FALSE)),"")</f>
        <v>44.870602786635054</v>
      </c>
      <c r="V51" s="184" t="str">
        <f>IFERROR(IF(OR($B51="Jan",$B51="Feb",$B51="Mar"),HLOOKUP(DATEVALUE(CONCATENATE($B51,"-",(RIGHT(V$9,2)))),'Annual averages'!$8:$42,18,FALSE),HLOOKUP(DATEVALUE(CONCATENATE($B51,"-",(LEFT(V$9,4)))),'Annual averages'!$8:$42,18,FALSE)),"")</f>
        <v/>
      </c>
    </row>
    <row r="52" spans="2:22" ht="15" customHeight="1">
      <c r="B52" s="137" t="str">
        <f t="shared" si="1"/>
        <v>Feb</v>
      </c>
      <c r="C52" s="183">
        <f>IF(OR($B52="Jan",$B52="Feb",$B52="Mar"),HLOOKUP(DATEVALUE(CONCATENATE($B52,"-",(RIGHT(C$9,2)))),'Annual averages'!$8:$42,18,FALSE),HLOOKUP(DATEVALUE(CONCATENATE($B52,"-",(LEFT(C$9,4)))),'Annual averages'!$8:$42,18,FALSE))</f>
        <v>18.750851484318492</v>
      </c>
      <c r="D52" s="183">
        <f>IF(OR($B52="Jan",$B52="Feb",$B52="Mar"),HLOOKUP(DATEVALUE(CONCATENATE($B52,"-",(RIGHT(D$9,2)))),'Annual averages'!$8:$42,18,FALSE),HLOOKUP(DATEVALUE(CONCATENATE($B52,"-",(LEFT(D$9,4)))),'Annual averages'!$8:$42,18,FALSE))</f>
        <v>18.888505427618099</v>
      </c>
      <c r="E52" s="183">
        <f>IF(OR($B52="Jan",$B52="Feb",$B52="Mar"),HLOOKUP(DATEVALUE(CONCATENATE($B52,"-",(RIGHT(E$9,2)))),'Annual averages'!$8:$42,18,FALSE),HLOOKUP(DATEVALUE(CONCATENATE($B52,"-",(LEFT(E$9,4)))),'Annual averages'!$8:$42,18,FALSE))</f>
        <v>18.31565884544538</v>
      </c>
      <c r="F52" s="183">
        <f>IF(OR($B52="Jan",$B52="Feb",$B52="Mar"),HLOOKUP(DATEVALUE(CONCATENATE($B52,"-",(RIGHT(F$9,2)))),'Annual averages'!$8:$42,18,FALSE),HLOOKUP(DATEVALUE(CONCATENATE($B52,"-",(LEFT(F$9,4)))),'Annual averages'!$8:$42,18,FALSE))</f>
        <v>22.001266667473299</v>
      </c>
      <c r="G52" s="183">
        <f>IF(OR($B52="Jan",$B52="Feb",$B52="Mar"),HLOOKUP(DATEVALUE(CONCATENATE($B52,"-",(RIGHT(G$9,2)))),'Annual averages'!$8:$42,18,FALSE),HLOOKUP(DATEVALUE(CONCATENATE($B52,"-",(LEFT(G$9,4)))),'Annual averages'!$8:$42,18,FALSE))</f>
        <v>25.979273496320545</v>
      </c>
      <c r="H52" s="183">
        <f>IF(OR($B52="Jan",$B52="Feb",$B52="Mar"),HLOOKUP(DATEVALUE(CONCATENATE($B52,"-",(RIGHT(H$9,2)))),'Annual averages'!$8:$42,18,FALSE),HLOOKUP(DATEVALUE(CONCATENATE($B52,"-",(LEFT(H$9,4)))),'Annual averages'!$8:$42,18,FALSE))</f>
        <v>24.099695041191158</v>
      </c>
      <c r="I52" s="183">
        <f>IF(OR($B52="Jan",$B52="Feb",$B52="Mar"),HLOOKUP(DATEVALUE(CONCATENATE($B52,"-",(RIGHT(I$9,2)))),'Annual averages'!$8:$42,18,FALSE),HLOOKUP(DATEVALUE(CONCATENATE($B52,"-",(LEFT(I$9,4)))),'Annual averages'!$8:$42,18,FALSE))</f>
        <v>25.423088290964301</v>
      </c>
      <c r="J52" s="183">
        <f>IF(OR($B52="Jan",$B52="Feb",$B52="Mar"),HLOOKUP(DATEVALUE(CONCATENATE($B52,"-",(RIGHT(J$9,2)))),'Annual averages'!$8:$42,18,FALSE),HLOOKUP(DATEVALUE(CONCATENATE($B52,"-",(LEFT(J$9,4)))),'Annual averages'!$8:$42,18,FALSE))</f>
        <v>28.115484037207899</v>
      </c>
      <c r="K52" s="183">
        <f>IF(OR($B52="Jan",$B52="Feb",$B52="Mar"),HLOOKUP(DATEVALUE(CONCATENATE($B52,"-",(RIGHT(K$9,2)))),'Annual averages'!$8:$42,18,FALSE),HLOOKUP(DATEVALUE(CONCATENATE($B52,"-",(LEFT(K$9,4)))),'Annual averages'!$8:$42,18,FALSE))</f>
        <v>28.500863709470799</v>
      </c>
      <c r="L52" s="183">
        <f>IF(OR($B52="Jan",$B52="Feb",$B52="Mar"),HLOOKUP(DATEVALUE(CONCATENATE($B52,"-",(RIGHT(L$9,2)))),'Annual averages'!$8:$42,18,FALSE),HLOOKUP(DATEVALUE(CONCATENATE($B52,"-",(LEFT(L$9,4)))),'Annual averages'!$8:$42,18,FALSE))</f>
        <v>32.442456815665402</v>
      </c>
      <c r="M52" s="183">
        <f>IF(OR($B52="Jan",$B52="Feb",$B52="Mar"),HLOOKUP(DATEVALUE(CONCATENATE($B52,"-",(RIGHT(M$9,2)))),'Annual averages'!$8:$42,18,FALSE),HLOOKUP(DATEVALUE(CONCATENATE($B52,"-",(LEFT(M$9,4)))),'Annual averages'!$8:$42,18,FALSE))</f>
        <v>30.666842398220499</v>
      </c>
      <c r="N52" s="183">
        <f>IF(OR($B52="Jan",$B52="Feb",$B52="Mar"),HLOOKUP(DATEVALUE(CONCATENATE($B52,"-",(RIGHT(N$9,2)))),'Annual averages'!$8:$42,18,FALSE),HLOOKUP(DATEVALUE(CONCATENATE($B52,"-",(LEFT(N$9,4)))),'Annual averages'!$8:$42,18,FALSE))</f>
        <v>24.2333526103209</v>
      </c>
      <c r="O52" s="183">
        <f>IF(OR($B52="Jan",$B52="Feb",$B52="Mar"),HLOOKUP(DATEVALUE(CONCATENATE($B52,"-",(RIGHT(O$9,2)))),'Annual averages'!$8:$42,18,FALSE),HLOOKUP(DATEVALUE(CONCATENATE($B52,"-",(LEFT(O$9,4)))),'Annual averages'!$8:$42,18,FALSE))</f>
        <v>23.320374761545459</v>
      </c>
      <c r="P52" s="183">
        <f>IF(OR($B52="Jan",$B52="Feb",$B52="Mar"),HLOOKUP(DATEVALUE(CONCATENATE($B52,"-",(RIGHT(P$9,2)))),'Annual averages'!$8:$42,18,FALSE),HLOOKUP(DATEVALUE(CONCATENATE($B52,"-",(LEFT(P$9,4)))),'Annual averages'!$8:$42,18,FALSE))</f>
        <v>29.027237109219378</v>
      </c>
      <c r="Q52" s="183">
        <f>IF(OR($B52="Jan",$B52="Feb",$B52="Mar"),HLOOKUP(DATEVALUE(CONCATENATE($B52,"-",(RIGHT(Q$9,2)))),'Annual averages'!$8:$42,18,FALSE),HLOOKUP(DATEVALUE(CONCATENATE($B52,"-",(LEFT(Q$9,4)))),'Annual averages'!$8:$42,18,FALSE))</f>
        <v>29.115690656434968</v>
      </c>
      <c r="R52" s="183">
        <f>IF(OR($B52="Jan",$B52="Feb",$B52="Mar"),HLOOKUP(DATEVALUE(CONCATENATE($B52,"-",(RIGHT(R$9,2)))),'Annual averages'!$8:$42,18,FALSE),HLOOKUP(DATEVALUE(CONCATENATE($B52,"-",(LEFT(R$9,4)))),'Annual averages'!$8:$42,18,FALSE))</f>
        <v>28.563328763475642</v>
      </c>
      <c r="S52" s="183">
        <f>IF(OR($B52="Jan",$B52="Feb",$B52="Mar"),HLOOKUP(DATEVALUE(CONCATENATE($B52,"-",(RIGHT(S$9,2)))),'Annual averages'!$8:$42,18,FALSE),HLOOKUP(DATEVALUE(CONCATENATE($B52,"-",(LEFT(S$9,4)))),'Annual averages'!$8:$42,18,FALSE))</f>
        <v>28.684209008831928</v>
      </c>
      <c r="T52" s="183">
        <f>IF(OR($B52="Jan",$B52="Feb",$B52="Mar"),HLOOKUP(DATEVALUE(CONCATENATE($B52,"-",(RIGHT(T$9,2)))),'Annual averages'!$8:$42,18,FALSE),HLOOKUP(DATEVALUE(CONCATENATE($B52,"-",(LEFT(T$9,4)))),'Annual averages'!$8:$42,18,FALSE))</f>
        <v>31.841556539757445</v>
      </c>
      <c r="U52" s="183">
        <f>IFERROR(IF(OR($B52="Jan",$B52="Feb",$B52="Mar"),HLOOKUP(DATEVALUE(CONCATENATE($B52,"-",(RIGHT(U$9,2)))),'Annual averages'!$8:$42,18,FALSE),HLOOKUP(DATEVALUE(CONCATENATE($B52,"-",(LEFT(U$9,4)))),'Annual averages'!$8:$42,18,FALSE)),"")</f>
        <v>45.64948619083038</v>
      </c>
      <c r="V52" s="183" t="str">
        <f>IFERROR(IF(OR($B52="Jan",$B52="Feb",$B52="Mar"),HLOOKUP(DATEVALUE(CONCATENATE($B52,"-",(RIGHT(V$9,2)))),'Annual averages'!$8:$42,18,FALSE),HLOOKUP(DATEVALUE(CONCATENATE($B52,"-",(LEFT(V$9,4)))),'Annual averages'!$8:$42,18,FALSE)),"")</f>
        <v/>
      </c>
    </row>
    <row r="53" spans="2:22" ht="15" customHeight="1">
      <c r="B53" s="180" t="str">
        <f t="shared" si="1"/>
        <v>Mar</v>
      </c>
      <c r="C53" s="184">
        <f>IF(OR($B53="Jan",$B53="Feb",$B53="Mar"),HLOOKUP(DATEVALUE(CONCATENATE($B53,"-",(RIGHT(C$9,2)))),'Annual averages'!$8:$42,18,FALSE),HLOOKUP(DATEVALUE(CONCATENATE($B53,"-",(LEFT(C$9,4)))),'Annual averages'!$8:$42,18,FALSE))</f>
        <v>18.690209312174456</v>
      </c>
      <c r="D53" s="184">
        <f>IF(OR($B53="Jan",$B53="Feb",$B53="Mar"),HLOOKUP(DATEVALUE(CONCATENATE($B53,"-",(RIGHT(D$9,2)))),'Annual averages'!$8:$42,18,FALSE),HLOOKUP(DATEVALUE(CONCATENATE($B53,"-",(LEFT(D$9,4)))),'Annual averages'!$8:$42,18,FALSE))</f>
        <v>18.750105582316912</v>
      </c>
      <c r="E53" s="184">
        <f>IF(OR($B53="Jan",$B53="Feb",$B53="Mar"),HLOOKUP(DATEVALUE(CONCATENATE($B53,"-",(RIGHT(E$9,2)))),'Annual averages'!$8:$42,18,FALSE),HLOOKUP(DATEVALUE(CONCATENATE($B53,"-",(LEFT(E$9,4)))),'Annual averages'!$8:$42,18,FALSE))</f>
        <v>17.869401638235569</v>
      </c>
      <c r="F53" s="184">
        <f>IF(OR($B53="Jan",$B53="Feb",$B53="Mar"),HLOOKUP(DATEVALUE(CONCATENATE($B53,"-",(RIGHT(F$9,2)))),'Annual averages'!$8:$42,18,FALSE),HLOOKUP(DATEVALUE(CONCATENATE($B53,"-",(LEFT(F$9,4)))),'Annual averages'!$8:$42,18,FALSE))</f>
        <v>22.747497640432073</v>
      </c>
      <c r="G53" s="184">
        <f>IF(OR($B53="Jan",$B53="Feb",$B53="Mar"),HLOOKUP(DATEVALUE(CONCATENATE($B53,"-",(RIGHT(G$9,2)))),'Annual averages'!$8:$42,18,FALSE),HLOOKUP(DATEVALUE(CONCATENATE($B53,"-",(LEFT(G$9,4)))),'Annual averages'!$8:$42,18,FALSE))</f>
        <v>25.869452552336579</v>
      </c>
      <c r="H53" s="184">
        <f>IF(OR($B53="Jan",$B53="Feb",$B53="Mar"),HLOOKUP(DATEVALUE(CONCATENATE($B53,"-",(RIGHT(H$9,2)))),'Annual averages'!$8:$42,18,FALSE),HLOOKUP(DATEVALUE(CONCATENATE($B53,"-",(LEFT(H$9,4)))),'Annual averages'!$8:$42,18,FALSE))</f>
        <v>24.193639680289031</v>
      </c>
      <c r="I53" s="184">
        <f>IF(OR($B53="Jan",$B53="Feb",$B53="Mar"),HLOOKUP(DATEVALUE(CONCATENATE($B53,"-",(RIGHT(I$9,2)))),'Annual averages'!$8:$42,18,FALSE),HLOOKUP(DATEVALUE(CONCATENATE($B53,"-",(LEFT(I$9,4)))),'Annual averages'!$8:$42,18,FALSE))</f>
        <v>25.674404358689198</v>
      </c>
      <c r="J53" s="184">
        <f>IF(OR($B53="Jan",$B53="Feb",$B53="Mar"),HLOOKUP(DATEVALUE(CONCATENATE($B53,"-",(RIGHT(J$9,2)))),'Annual averages'!$8:$42,18,FALSE),HLOOKUP(DATEVALUE(CONCATENATE($B53,"-",(LEFT(J$9,4)))),'Annual averages'!$8:$42,18,FALSE))</f>
        <v>28.2527216973637</v>
      </c>
      <c r="K53" s="184">
        <f>IF(OR($B53="Jan",$B53="Feb",$B53="Mar"),HLOOKUP(DATEVALUE(CONCATENATE($B53,"-",(RIGHT(K$9,2)))),'Annual averages'!$8:$42,18,FALSE),HLOOKUP(DATEVALUE(CONCATENATE($B53,"-",(LEFT(K$9,4)))),'Annual averages'!$8:$42,18,FALSE))</f>
        <v>28.713693793194501</v>
      </c>
      <c r="L53" s="184">
        <f>IF(OR($B53="Jan",$B53="Feb",$B53="Mar"),HLOOKUP(DATEVALUE(CONCATENATE($B53,"-",(RIGHT(L$9,2)))),'Annual averages'!$8:$42,18,FALSE),HLOOKUP(DATEVALUE(CONCATENATE($B53,"-",(LEFT(L$9,4)))),'Annual averages'!$8:$42,18,FALSE))</f>
        <v>32.776423405049201</v>
      </c>
      <c r="M53" s="184">
        <f>IF(OR($B53="Jan",$B53="Feb",$B53="Mar"),HLOOKUP(DATEVALUE(CONCATENATE($B53,"-",(RIGHT(M$9,2)))),'Annual averages'!$8:$42,18,FALSE),HLOOKUP(DATEVALUE(CONCATENATE($B53,"-",(LEFT(M$9,4)))),'Annual averages'!$8:$42,18,FALSE))</f>
        <v>29.7295969072471</v>
      </c>
      <c r="N53" s="184">
        <f>IF(OR($B53="Jan",$B53="Feb",$B53="Mar"),HLOOKUP(DATEVALUE(CONCATENATE($B53,"-",(RIGHT(N$9,2)))),'Annual averages'!$8:$42,18,FALSE),HLOOKUP(DATEVALUE(CONCATENATE($B53,"-",(LEFT(N$9,4)))),'Annual averages'!$8:$42,18,FALSE))</f>
        <v>24.070722384846199</v>
      </c>
      <c r="O53" s="184">
        <f>IF(OR($B53="Jan",$B53="Feb",$B53="Mar"),HLOOKUP(DATEVALUE(CONCATENATE($B53,"-",(RIGHT(O$9,2)))),'Annual averages'!$8:$42,18,FALSE),HLOOKUP(DATEVALUE(CONCATENATE($B53,"-",(LEFT(O$9,4)))),'Annual averages'!$8:$42,18,FALSE))</f>
        <v>24.0542830276496</v>
      </c>
      <c r="P53" s="184">
        <f>IF(OR($B53="Jan",$B53="Feb",$B53="Mar"),HLOOKUP(DATEVALUE(CONCATENATE($B53,"-",(RIGHT(P$9,2)))),'Annual averages'!$8:$42,18,FALSE),HLOOKUP(DATEVALUE(CONCATENATE($B53,"-",(LEFT(P$9,4)))),'Annual averages'!$8:$42,18,FALSE))</f>
        <v>29.062701058675565</v>
      </c>
      <c r="Q53" s="184">
        <f>IF(OR($B53="Jan",$B53="Feb",$B53="Mar"),HLOOKUP(DATEVALUE(CONCATENATE($B53,"-",(RIGHT(Q$9,2)))),'Annual averages'!$8:$42,18,FALSE),HLOOKUP(DATEVALUE(CONCATENATE($B53,"-",(LEFT(Q$9,4)))),'Annual averages'!$8:$42,18,FALSE))</f>
        <v>29.119490902193718</v>
      </c>
      <c r="R53" s="184">
        <f>IF(OR($B53="Jan",$B53="Feb",$B53="Mar"),HLOOKUP(DATEVALUE(CONCATENATE($B53,"-",(RIGHT(R$9,2)))),'Annual averages'!$8:$42,18,FALSE),HLOOKUP(DATEVALUE(CONCATENATE($B53,"-",(LEFT(R$9,4)))),'Annual averages'!$8:$42,18,FALSE))</f>
        <v>28.608048096095398</v>
      </c>
      <c r="S53" s="184">
        <f>IF(OR($B53="Jan",$B53="Feb",$B53="Mar"),HLOOKUP(DATEVALUE(CONCATENATE($B53,"-",(RIGHT(S$9,2)))),'Annual averages'!$8:$42,18,FALSE),HLOOKUP(DATEVALUE(CONCATENATE($B53,"-",(LEFT(S$9,4)))),'Annual averages'!$8:$42,18,FALSE))</f>
        <v>28.893635776300609</v>
      </c>
      <c r="T53" s="184">
        <f>IF(OR($B53="Jan",$B53="Feb",$B53="Mar"),HLOOKUP(DATEVALUE(CONCATENATE($B53,"-",(RIGHT(T$9,2)))),'Annual averages'!$8:$42,18,FALSE),HLOOKUP(DATEVALUE(CONCATENATE($B53,"-",(LEFT(T$9,4)))),'Annual averages'!$8:$42,18,FALSE))</f>
        <v>32.687622975876486</v>
      </c>
      <c r="U53" s="184">
        <f>IFERROR(IF(OR($B53="Jan",$B53="Feb",$B53="Mar"),HLOOKUP(DATEVALUE(CONCATENATE($B53,"-",(RIGHT(U$9,2)))),'Annual averages'!$8:$42,18,FALSE),HLOOKUP(DATEVALUE(CONCATENATE($B53,"-",(LEFT(U$9,4)))),'Annual averages'!$8:$42,18,FALSE)),"")</f>
        <v>46.361731978936497</v>
      </c>
      <c r="V53" s="184" t="str">
        <f>IFERROR(IF(OR($B53="Jan",$B53="Feb",$B53="Mar"),HLOOKUP(DATEVALUE(CONCATENATE($B53,"-",(RIGHT(V$9,2)))),'Annual averages'!$8:$42,18,FALSE),HLOOKUP(DATEVALUE(CONCATENATE($B53,"-",(LEFT(V$9,4)))),'Annual averages'!$8:$42,18,FALSE)),"")</f>
        <v/>
      </c>
    </row>
    <row r="54" spans="2:22" ht="15" customHeight="1">
      <c r="B54" s="80"/>
      <c r="C54" s="182"/>
      <c r="D54" s="182"/>
      <c r="E54" s="182"/>
      <c r="F54" s="182"/>
      <c r="G54" s="182"/>
      <c r="H54" s="182"/>
      <c r="I54" s="182"/>
      <c r="J54" s="182"/>
      <c r="K54" s="182"/>
      <c r="L54" s="182"/>
      <c r="M54" s="182"/>
      <c r="N54" s="182"/>
      <c r="O54" s="182"/>
      <c r="P54" s="182"/>
      <c r="Q54" s="182"/>
      <c r="R54" s="182"/>
      <c r="S54" s="80"/>
      <c r="T54" s="125"/>
      <c r="U54" s="125"/>
      <c r="V54" s="125"/>
    </row>
    <row r="55" spans="2:22" ht="15" customHeight="1">
      <c r="B55" s="80"/>
      <c r="C55" s="80"/>
      <c r="D55" s="80"/>
      <c r="E55" s="80"/>
      <c r="F55" s="80"/>
      <c r="G55" s="80"/>
      <c r="H55" s="80"/>
      <c r="I55" s="80"/>
      <c r="J55" s="80"/>
      <c r="K55" s="80"/>
      <c r="L55" s="80"/>
      <c r="M55" s="80"/>
      <c r="N55" s="80"/>
      <c r="O55" s="80"/>
      <c r="P55" s="80"/>
      <c r="Q55" s="80"/>
      <c r="R55" s="80"/>
      <c r="S55" s="80"/>
      <c r="T55" s="125"/>
      <c r="U55" s="125"/>
      <c r="V55" s="125"/>
    </row>
    <row r="56" spans="2:22" ht="15" customHeight="1">
      <c r="B56" s="80"/>
      <c r="C56" s="80"/>
      <c r="D56" s="80"/>
      <c r="E56" s="80"/>
      <c r="F56" s="80"/>
      <c r="G56" s="80"/>
      <c r="H56" s="80"/>
      <c r="I56" s="80"/>
      <c r="J56" s="80"/>
      <c r="K56" s="80"/>
      <c r="L56" s="80"/>
      <c r="M56" s="80"/>
      <c r="N56" s="80"/>
      <c r="O56" s="80"/>
      <c r="P56" s="80"/>
      <c r="Q56" s="80"/>
      <c r="R56" s="80"/>
      <c r="S56" s="80"/>
      <c r="T56" s="125"/>
      <c r="U56" s="125"/>
      <c r="V56" s="125"/>
    </row>
    <row r="57" spans="2:22" ht="15" customHeight="1">
      <c r="B57" s="173" t="s">
        <v>129</v>
      </c>
      <c r="C57" s="80"/>
      <c r="D57" s="80"/>
      <c r="E57" s="80"/>
      <c r="F57" s="80"/>
      <c r="G57" s="80"/>
      <c r="H57" s="80"/>
      <c r="I57" s="80"/>
      <c r="J57" s="80"/>
      <c r="K57" s="80"/>
      <c r="L57" s="80"/>
      <c r="M57" s="80"/>
      <c r="N57" s="80"/>
      <c r="O57" s="80"/>
      <c r="P57" s="80"/>
      <c r="Q57" s="80"/>
      <c r="R57" s="80"/>
      <c r="S57" s="80"/>
      <c r="T57" s="125"/>
      <c r="U57" s="125"/>
      <c r="V57" s="125"/>
    </row>
    <row r="58" spans="2:22" ht="15" customHeight="1">
      <c r="B58" s="29" t="s">
        <v>126</v>
      </c>
      <c r="C58" s="29" t="s">
        <v>42</v>
      </c>
      <c r="D58" s="29" t="s">
        <v>43</v>
      </c>
      <c r="E58" s="29" t="s">
        <v>44</v>
      </c>
      <c r="F58" s="29" t="s">
        <v>45</v>
      </c>
      <c r="G58" s="29" t="s">
        <v>46</v>
      </c>
      <c r="H58" s="29" t="s">
        <v>47</v>
      </c>
      <c r="I58" s="29" t="s">
        <v>48</v>
      </c>
      <c r="J58" s="29" t="s">
        <v>60</v>
      </c>
      <c r="K58" s="29" t="s">
        <v>61</v>
      </c>
      <c r="L58" s="29" t="s">
        <v>62</v>
      </c>
      <c r="M58" s="29" t="s">
        <v>67</v>
      </c>
      <c r="N58" s="29" t="s">
        <v>68</v>
      </c>
      <c r="O58" s="29" t="s">
        <v>69</v>
      </c>
      <c r="P58" s="29" t="s">
        <v>85</v>
      </c>
      <c r="Q58" s="29" t="s">
        <v>87</v>
      </c>
      <c r="R58" s="29" t="s">
        <v>88</v>
      </c>
      <c r="S58" s="29" t="s">
        <v>133</v>
      </c>
      <c r="T58" s="29" t="s">
        <v>136</v>
      </c>
      <c r="U58" s="29" t="s">
        <v>140</v>
      </c>
      <c r="V58" s="29" t="s">
        <v>143</v>
      </c>
    </row>
    <row r="59" spans="2:22" ht="15" customHeight="1">
      <c r="B59" s="137" t="str">
        <f>B10</f>
        <v>Apr</v>
      </c>
      <c r="C59" s="183">
        <f>IF(OR($B59="Jan",$B59="Feb",$B59="Mar"),HLOOKUP(DATEVALUE(CONCATENATE($B59,"-",(RIGHT(C$9,2)))),'Annual averages'!$8:$43,30,FALSE),HLOOKUP(DATEVALUE(CONCATENATE($B59,"-",(LEFT(C$9,4)))),'Annual averages'!$8:$43,30,FALSE))</f>
        <v>14.789595298349486</v>
      </c>
      <c r="D59" s="183">
        <f>IF(OR($B59="Jan",$B59="Feb",$B59="Mar"),HLOOKUP(DATEVALUE(CONCATENATE($B59,"-",(RIGHT(D$9,2)))),'Annual averages'!$8:$43,30,FALSE),HLOOKUP(DATEVALUE(CONCATENATE($B59,"-",(LEFT(D$9,4)))),'Annual averages'!$8:$43,30,FALSE))</f>
        <v>14.825204914095869</v>
      </c>
      <c r="E59" s="183">
        <f>IF(OR($B59="Jan",$B59="Feb",$B59="Mar"),HLOOKUP(DATEVALUE(CONCATENATE($B59,"-",(RIGHT(E$9,2)))),'Annual averages'!$8:$43,30,FALSE),HLOOKUP(DATEVALUE(CONCATENATE($B59,"-",(LEFT(E$9,4)))),'Annual averages'!$8:$43,30,FALSE))</f>
        <v>14.768113904521346</v>
      </c>
      <c r="F59" s="183">
        <f>IF(OR($B59="Jan",$B59="Feb",$B59="Mar"),HLOOKUP(DATEVALUE(CONCATENATE($B59,"-",(RIGHT(F$9,2)))),'Annual averages'!$8:$43,30,FALSE),HLOOKUP(DATEVALUE(CONCATENATE($B59,"-",(LEFT(F$9,4)))),'Annual averages'!$8:$43,30,FALSE))</f>
        <v>13.704516160540262</v>
      </c>
      <c r="G59" s="183">
        <f>IF(OR($B59="Jan",$B59="Feb",$B59="Mar"),HLOOKUP(DATEVALUE(CONCATENATE($B59,"-",(RIGHT(G$9,2)))),'Annual averages'!$8:$43,30,FALSE),HLOOKUP(DATEVALUE(CONCATENATE($B59,"-",(LEFT(G$9,4)))),'Annual averages'!$8:$43,30,FALSE))</f>
        <v>17.915302268145687</v>
      </c>
      <c r="H59" s="183">
        <f>IF(OR($B59="Jan",$B59="Feb",$B59="Mar"),HLOOKUP(DATEVALUE(CONCATENATE($B59,"-",(RIGHT(H$9,2)))),'Annual averages'!$8:$43,30,FALSE),HLOOKUP(DATEVALUE(CONCATENATE($B59,"-",(LEFT(H$9,4)))),'Annual averages'!$8:$43,30,FALSE))</f>
        <v>18.849536334287283</v>
      </c>
      <c r="I59" s="183">
        <f>IF(OR($B59="Jan",$B59="Feb",$B59="Mar"),HLOOKUP(DATEVALUE(CONCATENATE($B59,"-",(RIGHT(I$9,2)))),'Annual averages'!$8:$43,30,FALSE),HLOOKUP(DATEVALUE(CONCATENATE($B59,"-",(LEFT(I$9,4)))),'Annual averages'!$8:$43,30,FALSE))</f>
        <v>17.866473672942458</v>
      </c>
      <c r="J59" s="183">
        <f>IF(OR($B59="Jan",$B59="Feb",$B59="Mar"),HLOOKUP(DATEVALUE(CONCATENATE($B59,"-",(RIGHT(J$9,2)))),'Annual averages'!$8:$43,30,FALSE),HLOOKUP(DATEVALUE(CONCATENATE($B59,"-",(LEFT(J$9,4)))),'Annual averages'!$8:$43,30,FALSE))</f>
        <v>19.353570707666101</v>
      </c>
      <c r="K59" s="183">
        <f>IF(OR($B59="Jan",$B59="Feb",$B59="Mar"),HLOOKUP(DATEVALUE(CONCATENATE($B59,"-",(RIGHT(K$9,2)))),'Annual averages'!$8:$43,30,FALSE),HLOOKUP(DATEVALUE(CONCATENATE($B59,"-",(LEFT(K$9,4)))),'Annual averages'!$8:$43,30,FALSE))</f>
        <v>20.918065305509302</v>
      </c>
      <c r="L59" s="183">
        <f>IF(OR($B59="Jan",$B59="Feb",$B59="Mar"),HLOOKUP(DATEVALUE(CONCATENATE($B59,"-",(RIGHT(L$9,2)))),'Annual averages'!$8:$43,30,FALSE),HLOOKUP(DATEVALUE(CONCATENATE($B59,"-",(LEFT(L$9,4)))),'Annual averages'!$8:$43,30,FALSE))</f>
        <v>19.897093730195301</v>
      </c>
      <c r="M59" s="183">
        <f>IF(OR($B59="Jan",$B59="Feb",$B59="Mar"),HLOOKUP(DATEVALUE(CONCATENATE($B59,"-",(RIGHT(M$9,2)))),'Annual averages'!$8:$43,30,FALSE),HLOOKUP(DATEVALUE(CONCATENATE($B59,"-",(LEFT(M$9,4)))),'Annual averages'!$8:$43,30,FALSE))</f>
        <v>24.322726560333599</v>
      </c>
      <c r="N59" s="183">
        <f>IF(OR($B59="Jan",$B59="Feb",$B59="Mar"),HLOOKUP(DATEVALUE(CONCATENATE($B59,"-",(RIGHT(N$9,2)))),'Annual averages'!$8:$43,30,FALSE),HLOOKUP(DATEVALUE(CONCATENATE($B59,"-",(LEFT(N$9,4)))),'Annual averages'!$8:$43,30,FALSE))</f>
        <v>20.791247691745401</v>
      </c>
      <c r="O59" s="183">
        <f>IF(OR($B59="Jan",$B59="Feb",$B59="Mar"),HLOOKUP(DATEVALUE(CONCATENATE($B59,"-",(RIGHT(O$9,2)))),'Annual averages'!$8:$43,30,FALSE),HLOOKUP(DATEVALUE(CONCATENATE($B59,"-",(LEFT(O$9,4)))),'Annual averages'!$8:$43,30,FALSE))</f>
        <v>16.674705626895101</v>
      </c>
      <c r="P59" s="183">
        <f>IF(OR($B59="Jan",$B59="Feb",$B59="Mar"),HLOOKUP(DATEVALUE(CONCATENATE($B59,"-",(RIGHT(P$9,2)))),'Annual averages'!$8:$43,30,FALSE),HLOOKUP(DATEVALUE(CONCATENATE($B59,"-",(LEFT(P$9,4)))),'Annual averages'!$8:$43,30,FALSE))</f>
        <v>17.837272422891498</v>
      </c>
      <c r="Q59" s="183">
        <f>IF(OR($B59="Jan",$B59="Feb",$B59="Mar"),HLOOKUP(DATEVALUE(CONCATENATE($B59,"-",(RIGHT(Q$9,2)))),'Annual averages'!$8:$43,30,FALSE),HLOOKUP(DATEVALUE(CONCATENATE($B59,"-",(LEFT(Q$9,4)))),'Annual averages'!$8:$43,30,FALSE))</f>
        <v>21.694090380656526</v>
      </c>
      <c r="R59" s="183">
        <f>IF(OR($B59="Jan",$B59="Feb",$B59="Mar"),HLOOKUP(DATEVALUE(CONCATENATE($B59,"-",(RIGHT(R$9,2)))),'Annual averages'!$8:$43,30,FALSE),HLOOKUP(DATEVALUE(CONCATENATE($B59,"-",(LEFT(R$9,4)))),'Annual averages'!$8:$43,30,FALSE))</f>
        <v>21.212406922233139</v>
      </c>
      <c r="S59" s="183">
        <f>IF(OR($B59="Jan",$B59="Feb",$B59="Mar"),HLOOKUP(DATEVALUE(CONCATENATE($B59,"-",(RIGHT(S$9,2)))),'Annual averages'!$8:$43,30,FALSE),HLOOKUP(DATEVALUE(CONCATENATE($B59,"-",(LEFT(S$9,4)))),'Annual averages'!$8:$43,30,FALSE))</f>
        <v>20.898712380688949</v>
      </c>
      <c r="T59" s="183">
        <f>IF(OR($B59="Jan",$B59="Feb",$B59="Mar"),HLOOKUP(DATEVALUE(CONCATENATE($B59,"-",(RIGHT(T$9,2)))),'Annual averages'!$8:$43,30,FALSE),HLOOKUP(DATEVALUE(CONCATENATE($B59,"-",(LEFT(T$9,4)))),'Annual averages'!$8:$43,30,FALSE))</f>
        <v>21.167763431537743</v>
      </c>
      <c r="U59" s="183">
        <f>IFERROR(IF(OR($B59="Jan",$B59="Feb",$B59="Mar"),HLOOKUP(DATEVALUE(CONCATENATE($B59,"-",(RIGHT(U$9,2)))),'Annual averages'!$8:$43,30,FALSE),HLOOKUP(DATEVALUE(CONCATENATE($B59,"-",(LEFT(U$9,4)))),'Annual averages'!$8:$43,30,FALSE)),"")</f>
        <v>24.10730466362833</v>
      </c>
      <c r="V59" s="183">
        <f>IFERROR(IF(OR($B59="Jan",$B59="Feb",$B59="Mar"),HLOOKUP(DATEVALUE(CONCATENATE($B59,"-",(RIGHT(V$9,2)))),'Annual averages'!$8:$43,30,FALSE),HLOOKUP(DATEVALUE(CONCATENATE($B59,"-",(LEFT(V$9,4)))),'Annual averages'!$8:$43,30,FALSE)),"")</f>
        <v>33.765885468144688</v>
      </c>
    </row>
    <row r="60" spans="2:22" ht="15" customHeight="1">
      <c r="B60" s="180" t="str">
        <f t="shared" ref="B60:B70" si="2">B11</f>
        <v>May</v>
      </c>
      <c r="C60" s="184">
        <f>IF(OR($B60="Jan",$B60="Feb",$B60="Mar"),HLOOKUP(DATEVALUE(CONCATENATE($B60,"-",(RIGHT(C$9,2)))),'Annual averages'!$8:$43,30,FALSE),HLOOKUP(DATEVALUE(CONCATENATE($B60,"-",(LEFT(C$9,4)))),'Annual averages'!$8:$43,30,FALSE))</f>
        <v>14.821409420404743</v>
      </c>
      <c r="D60" s="184">
        <f>IF(OR($B60="Jan",$B60="Feb",$B60="Mar"),HLOOKUP(DATEVALUE(CONCATENATE($B60,"-",(RIGHT(D$9,2)))),'Annual averages'!$8:$43,30,FALSE),HLOOKUP(DATEVALUE(CONCATENATE($B60,"-",(LEFT(D$9,4)))),'Annual averages'!$8:$43,30,FALSE))</f>
        <v>14.889248359659987</v>
      </c>
      <c r="E60" s="184">
        <f>IF(OR($B60="Jan",$B60="Feb",$B60="Mar"),HLOOKUP(DATEVALUE(CONCATENATE($B60,"-",(RIGHT(E$9,2)))),'Annual averages'!$8:$43,30,FALSE),HLOOKUP(DATEVALUE(CONCATENATE($B60,"-",(LEFT(E$9,4)))),'Annual averages'!$8:$43,30,FALSE))</f>
        <v>14.760736869780358</v>
      </c>
      <c r="F60" s="184">
        <f>IF(OR($B60="Jan",$B60="Feb",$B60="Mar"),HLOOKUP(DATEVALUE(CONCATENATE($B60,"-",(RIGHT(F$9,2)))),'Annual averages'!$8:$43,30,FALSE),HLOOKUP(DATEVALUE(CONCATENATE($B60,"-",(LEFT(F$9,4)))),'Annual averages'!$8:$43,30,FALSE))</f>
        <v>13.747385197416461</v>
      </c>
      <c r="G60" s="184">
        <f>IF(OR($B60="Jan",$B60="Feb",$B60="Mar"),HLOOKUP(DATEVALUE(CONCATENATE($B60,"-",(RIGHT(G$9,2)))),'Annual averages'!$8:$43,30,FALSE),HLOOKUP(DATEVALUE(CONCATENATE($B60,"-",(LEFT(G$9,4)))),'Annual averages'!$8:$43,30,FALSE))</f>
        <v>18.323178348757434</v>
      </c>
      <c r="H60" s="184">
        <f>IF(OR($B60="Jan",$B60="Feb",$B60="Mar"),HLOOKUP(DATEVALUE(CONCATENATE($B60,"-",(RIGHT(H$9,2)))),'Annual averages'!$8:$43,30,FALSE),HLOOKUP(DATEVALUE(CONCATENATE($B60,"-",(LEFT(H$9,4)))),'Annual averages'!$8:$43,30,FALSE))</f>
        <v>18.879591032752955</v>
      </c>
      <c r="I60" s="184">
        <f>IF(OR($B60="Jan",$B60="Feb",$B60="Mar"),HLOOKUP(DATEVALUE(CONCATENATE($B60,"-",(RIGHT(I$9,2)))),'Annual averages'!$8:$43,30,FALSE),HLOOKUP(DATEVALUE(CONCATENATE($B60,"-",(LEFT(I$9,4)))),'Annual averages'!$8:$43,30,FALSE))</f>
        <v>18.100923552666011</v>
      </c>
      <c r="J60" s="184">
        <f>IF(OR($B60="Jan",$B60="Feb",$B60="Mar"),HLOOKUP(DATEVALUE(CONCATENATE($B60,"-",(RIGHT(J$9,2)))),'Annual averages'!$8:$43,30,FALSE),HLOOKUP(DATEVALUE(CONCATENATE($B60,"-",(LEFT(J$9,4)))),'Annual averages'!$8:$43,30,FALSE))</f>
        <v>19.419436973287901</v>
      </c>
      <c r="K60" s="184">
        <f>IF(OR($B60="Jan",$B60="Feb",$B60="Mar"),HLOOKUP(DATEVALUE(CONCATENATE($B60,"-",(RIGHT(K$9,2)))),'Annual averages'!$8:$43,30,FALSE),HLOOKUP(DATEVALUE(CONCATENATE($B60,"-",(LEFT(K$9,4)))),'Annual averages'!$8:$43,30,FALSE))</f>
        <v>20.906555530985099</v>
      </c>
      <c r="L60" s="184">
        <f>IF(OR($B60="Jan",$B60="Feb",$B60="Mar"),HLOOKUP(DATEVALUE(CONCATENATE($B60,"-",(RIGHT(L$9,2)))),'Annual averages'!$8:$43,30,FALSE),HLOOKUP(DATEVALUE(CONCATENATE($B60,"-",(LEFT(L$9,4)))),'Annual averages'!$8:$43,30,FALSE))</f>
        <v>19.991707426441799</v>
      </c>
      <c r="M60" s="184">
        <f>IF(OR($B60="Jan",$B60="Feb",$B60="Mar"),HLOOKUP(DATEVALUE(CONCATENATE($B60,"-",(RIGHT(M$9,2)))),'Annual averages'!$8:$43,30,FALSE),HLOOKUP(DATEVALUE(CONCATENATE($B60,"-",(LEFT(M$9,4)))),'Annual averages'!$8:$43,30,FALSE))</f>
        <v>24.6272775375786</v>
      </c>
      <c r="N60" s="184">
        <f>IF(OR($B60="Jan",$B60="Feb",$B60="Mar"),HLOOKUP(DATEVALUE(CONCATENATE($B60,"-",(RIGHT(N$9,2)))),'Annual averages'!$8:$43,30,FALSE),HLOOKUP(DATEVALUE(CONCATENATE($B60,"-",(LEFT(N$9,4)))),'Annual averages'!$8:$43,30,FALSE))</f>
        <v>20.243902256547699</v>
      </c>
      <c r="O60" s="184">
        <f>IF(OR($B60="Jan",$B60="Feb",$B60="Mar"),HLOOKUP(DATEVALUE(CONCATENATE($B60,"-",(RIGHT(O$9,2)))),'Annual averages'!$8:$43,30,FALSE),HLOOKUP(DATEVALUE(CONCATENATE($B60,"-",(LEFT(O$9,4)))),'Annual averages'!$8:$43,30,FALSE))</f>
        <v>17.074077404607301</v>
      </c>
      <c r="P60" s="184">
        <f>IF(OR($B60="Jan",$B60="Feb",$B60="Mar"),HLOOKUP(DATEVALUE(CONCATENATE($B60,"-",(RIGHT(P$9,2)))),'Annual averages'!$8:$43,30,FALSE),HLOOKUP(DATEVALUE(CONCATENATE($B60,"-",(LEFT(P$9,4)))),'Annual averages'!$8:$43,30,FALSE))</f>
        <v>18.223131042691861</v>
      </c>
      <c r="Q60" s="184">
        <f>IF(OR($B60="Jan",$B60="Feb",$B60="Mar"),HLOOKUP(DATEVALUE(CONCATENATE($B60,"-",(RIGHT(Q$9,2)))),'Annual averages'!$8:$43,30,FALSE),HLOOKUP(DATEVALUE(CONCATENATE($B60,"-",(LEFT(Q$9,4)))),'Annual averages'!$8:$43,30,FALSE))</f>
        <v>21.584040079450599</v>
      </c>
      <c r="R60" s="184">
        <f>IF(OR($B60="Jan",$B60="Feb",$B60="Mar"),HLOOKUP(DATEVALUE(CONCATENATE($B60,"-",(RIGHT(R$9,2)))),'Annual averages'!$8:$43,30,FALSE),HLOOKUP(DATEVALUE(CONCATENATE($B60,"-",(LEFT(R$9,4)))),'Annual averages'!$8:$43,30,FALSE))</f>
        <v>21.07579778319537</v>
      </c>
      <c r="S60" s="184">
        <f>IF(OR($B60="Jan",$B60="Feb",$B60="Mar"),HLOOKUP(DATEVALUE(CONCATENATE($B60,"-",(RIGHT(S$9,2)))),'Annual averages'!$8:$43,30,FALSE),HLOOKUP(DATEVALUE(CONCATENATE($B60,"-",(LEFT(S$9,4)))),'Annual averages'!$8:$43,30,FALSE))</f>
        <v>20.750687643228723</v>
      </c>
      <c r="T60" s="184">
        <f>IF(OR($B60="Jan",$B60="Feb",$B60="Mar"),HLOOKUP(DATEVALUE(CONCATENATE($B60,"-",(RIGHT(T$9,2)))),'Annual averages'!$8:$43,30,FALSE),HLOOKUP(DATEVALUE(CONCATENATE($B60,"-",(LEFT(T$9,4)))),'Annual averages'!$8:$43,30,FALSE))</f>
        <v>21.353306740101466</v>
      </c>
      <c r="U60" s="184">
        <f>IFERROR(IF(OR($B60="Jan",$B60="Feb",$B60="Mar"),HLOOKUP(DATEVALUE(CONCATENATE($B60,"-",(RIGHT(U$9,2)))),'Annual averages'!$8:$43,30,FALSE),HLOOKUP(DATEVALUE(CONCATENATE($B60,"-",(LEFT(U$9,4)))),'Annual averages'!$8:$43,30,FALSE)),"")</f>
        <v>25.106104693972636</v>
      </c>
      <c r="V60" s="184">
        <f>IFERROR(IF(OR($B60="Jan",$B60="Feb",$B60="Mar"),HLOOKUP(DATEVALUE(CONCATENATE($B60,"-",(RIGHT(V$9,2)))),'Annual averages'!$8:$43,30,FALSE),HLOOKUP(DATEVALUE(CONCATENATE($B60,"-",(LEFT(V$9,4)))),'Annual averages'!$8:$43,30,FALSE)),"")</f>
        <v>33.310790207485489</v>
      </c>
    </row>
    <row r="61" spans="2:22" ht="15" customHeight="1">
      <c r="B61" s="137" t="str">
        <f t="shared" si="2"/>
        <v>Jun</v>
      </c>
      <c r="C61" s="183">
        <f>IF(OR($B61="Jan",$B61="Feb",$B61="Mar"),HLOOKUP(DATEVALUE(CONCATENATE($B61,"-",(RIGHT(C$9,2)))),'Annual averages'!$8:$43,30,FALSE),HLOOKUP(DATEVALUE(CONCATENATE($B61,"-",(LEFT(C$9,4)))),'Annual averages'!$8:$43,30,FALSE))</f>
        <v>14.833969035026529</v>
      </c>
      <c r="D61" s="183">
        <f>IF(OR($B61="Jan",$B61="Feb",$B61="Mar"),HLOOKUP(DATEVALUE(CONCATENATE($B61,"-",(RIGHT(D$9,2)))),'Annual averages'!$8:$43,30,FALSE),HLOOKUP(DATEVALUE(CONCATENATE($B61,"-",(LEFT(D$9,4)))),'Annual averages'!$8:$43,30,FALSE))</f>
        <v>14.900794253229341</v>
      </c>
      <c r="E61" s="183">
        <f>IF(OR($B61="Jan",$B61="Feb",$B61="Mar"),HLOOKUP(DATEVALUE(CONCATENATE($B61,"-",(RIGHT(E$9,2)))),'Annual averages'!$8:$43,30,FALSE),HLOOKUP(DATEVALUE(CONCATENATE($B61,"-",(LEFT(E$9,4)))),'Annual averages'!$8:$43,30,FALSE))</f>
        <v>14.706345650421262</v>
      </c>
      <c r="F61" s="183">
        <f>IF(OR($B61="Jan",$B61="Feb",$B61="Mar"),HLOOKUP(DATEVALUE(CONCATENATE($B61,"-",(RIGHT(F$9,2)))),'Annual averages'!$8:$43,30,FALSE),HLOOKUP(DATEVALUE(CONCATENATE($B61,"-",(LEFT(F$9,4)))),'Annual averages'!$8:$43,30,FALSE))</f>
        <v>13.855226247609506</v>
      </c>
      <c r="G61" s="183">
        <f>IF(OR($B61="Jan",$B61="Feb",$B61="Mar"),HLOOKUP(DATEVALUE(CONCATENATE($B61,"-",(RIGHT(G$9,2)))),'Annual averages'!$8:$43,30,FALSE),HLOOKUP(DATEVALUE(CONCATENATE($B61,"-",(LEFT(G$9,4)))),'Annual averages'!$8:$43,30,FALSE))</f>
        <v>18.874747753414418</v>
      </c>
      <c r="H61" s="183">
        <f>IF(OR($B61="Jan",$B61="Feb",$B61="Mar"),HLOOKUP(DATEVALUE(CONCATENATE($B61,"-",(RIGHT(H$9,2)))),'Annual averages'!$8:$43,30,FALSE),HLOOKUP(DATEVALUE(CONCATENATE($B61,"-",(LEFT(H$9,4)))),'Annual averages'!$8:$43,30,FALSE))</f>
        <v>18.387240857744953</v>
      </c>
      <c r="I61" s="183">
        <f>IF(OR($B61="Jan",$B61="Feb",$B61="Mar"),HLOOKUP(DATEVALUE(CONCATENATE($B61,"-",(RIGHT(I$9,2)))),'Annual averages'!$8:$43,30,FALSE),HLOOKUP(DATEVALUE(CONCATENATE($B61,"-",(LEFT(I$9,4)))),'Annual averages'!$8:$43,30,FALSE))</f>
        <v>18.213673091404708</v>
      </c>
      <c r="J61" s="183">
        <f>IF(OR($B61="Jan",$B61="Feb",$B61="Mar"),HLOOKUP(DATEVALUE(CONCATENATE($B61,"-",(RIGHT(J$9,2)))),'Annual averages'!$8:$43,30,FALSE),HLOOKUP(DATEVALUE(CONCATENATE($B61,"-",(LEFT(J$9,4)))),'Annual averages'!$8:$43,30,FALSE))</f>
        <v>19.53438017485</v>
      </c>
      <c r="K61" s="183">
        <f>IF(OR($B61="Jan",$B61="Feb",$B61="Mar"),HLOOKUP(DATEVALUE(CONCATENATE($B61,"-",(RIGHT(K$9,2)))),'Annual averages'!$8:$43,30,FALSE),HLOOKUP(DATEVALUE(CONCATENATE($B61,"-",(LEFT(K$9,4)))),'Annual averages'!$8:$43,30,FALSE))</f>
        <v>20.864217659199799</v>
      </c>
      <c r="L61" s="183">
        <f>IF(OR($B61="Jan",$B61="Feb",$B61="Mar"),HLOOKUP(DATEVALUE(CONCATENATE($B61,"-",(RIGHT(L$9,2)))),'Annual averages'!$8:$43,30,FALSE),HLOOKUP(DATEVALUE(CONCATENATE($B61,"-",(LEFT(L$9,4)))),'Annual averages'!$8:$43,30,FALSE))</f>
        <v>20.439163602737601</v>
      </c>
      <c r="M61" s="183">
        <f>IF(OR($B61="Jan",$B61="Feb",$B61="Mar"),HLOOKUP(DATEVALUE(CONCATENATE($B61,"-",(RIGHT(M$9,2)))),'Annual averages'!$8:$43,30,FALSE),HLOOKUP(DATEVALUE(CONCATENATE($B61,"-",(LEFT(M$9,4)))),'Annual averages'!$8:$43,30,FALSE))</f>
        <v>24.612473850773998</v>
      </c>
      <c r="N61" s="183">
        <f>IF(OR($B61="Jan",$B61="Feb",$B61="Mar"),HLOOKUP(DATEVALUE(CONCATENATE($B61,"-",(RIGHT(N$9,2)))),'Annual averages'!$8:$43,30,FALSE),HLOOKUP(DATEVALUE(CONCATENATE($B61,"-",(LEFT(N$9,4)))),'Annual averages'!$8:$43,30,FALSE))</f>
        <v>19.721972789364798</v>
      </c>
      <c r="O61" s="183">
        <f>IF(OR($B61="Jan",$B61="Feb",$B61="Mar"),HLOOKUP(DATEVALUE(CONCATENATE($B61,"-",(RIGHT(O$9,2)))),'Annual averages'!$8:$43,30,FALSE),HLOOKUP(DATEVALUE(CONCATENATE($B61,"-",(LEFT(O$9,4)))),'Annual averages'!$8:$43,30,FALSE))</f>
        <v>16.4558427748537</v>
      </c>
      <c r="P61" s="183">
        <f>IF(OR($B61="Jan",$B61="Feb",$B61="Mar"),HLOOKUP(DATEVALUE(CONCATENATE($B61,"-",(RIGHT(P$9,2)))),'Annual averages'!$8:$43,30,FALSE),HLOOKUP(DATEVALUE(CONCATENATE($B61,"-",(LEFT(P$9,4)))),'Annual averages'!$8:$43,30,FALSE))</f>
        <v>18.385364132254285</v>
      </c>
      <c r="Q61" s="183">
        <f>IF(OR($B61="Jan",$B61="Feb",$B61="Mar"),HLOOKUP(DATEVALUE(CONCATENATE($B61,"-",(RIGHT(Q$9,2)))),'Annual averages'!$8:$43,30,FALSE),HLOOKUP(DATEVALUE(CONCATENATE($B61,"-",(LEFT(Q$9,4)))),'Annual averages'!$8:$43,30,FALSE))</f>
        <v>21.48608244059302</v>
      </c>
      <c r="R61" s="183">
        <f>IF(OR($B61="Jan",$B61="Feb",$B61="Mar"),HLOOKUP(DATEVALUE(CONCATENATE($B61,"-",(RIGHT(R$9,2)))),'Annual averages'!$8:$43,30,FALSE),HLOOKUP(DATEVALUE(CONCATENATE($B61,"-",(LEFT(R$9,4)))),'Annual averages'!$8:$43,30,FALSE))</f>
        <v>20.933658024501163</v>
      </c>
      <c r="S61" s="183">
        <f>IF(OR($B61="Jan",$B61="Feb",$B61="Mar"),HLOOKUP(DATEVALUE(CONCATENATE($B61,"-",(RIGHT(S$9,2)))),'Annual averages'!$8:$43,30,FALSE),HLOOKUP(DATEVALUE(CONCATENATE($B61,"-",(LEFT(S$9,4)))),'Annual averages'!$8:$43,30,FALSE))</f>
        <v>20.749603798628943</v>
      </c>
      <c r="T61" s="183">
        <f>IF(OR($B61="Jan",$B61="Feb",$B61="Mar"),HLOOKUP(DATEVALUE(CONCATENATE($B61,"-",(RIGHT(T$9,2)))),'Annual averages'!$8:$43,30,FALSE),HLOOKUP(DATEVALUE(CONCATENATE($B61,"-",(LEFT(T$9,4)))),'Annual averages'!$8:$43,30,FALSE))</f>
        <v>21.481487541753943</v>
      </c>
      <c r="U61" s="183">
        <f>IFERROR(IF(OR($B61="Jan",$B61="Feb",$B61="Mar"),HLOOKUP(DATEVALUE(CONCATENATE($B61,"-",(RIGHT(U$9,2)))),'Annual averages'!$8:$43,30,FALSE),HLOOKUP(DATEVALUE(CONCATENATE($B61,"-",(LEFT(U$9,4)))),'Annual averages'!$8:$43,30,FALSE)),"")</f>
        <v>26.00246759806722</v>
      </c>
      <c r="V61" s="183">
        <f>IFERROR(IF(OR($B61="Jan",$B61="Feb",$B61="Mar"),HLOOKUP(DATEVALUE(CONCATENATE($B61,"-",(RIGHT(V$9,2)))),'Annual averages'!$8:$43,30,FALSE),HLOOKUP(DATEVALUE(CONCATENATE($B61,"-",(LEFT(V$9,4)))),'Annual averages'!$8:$43,30,FALSE)),"")</f>
        <v>32.563596372053482</v>
      </c>
    </row>
    <row r="62" spans="2:22" ht="15" customHeight="1">
      <c r="B62" s="180" t="str">
        <f t="shared" si="2"/>
        <v>Jul</v>
      </c>
      <c r="C62" s="184">
        <f>IF(OR($B62="Jan",$B62="Feb",$B62="Mar"),HLOOKUP(DATEVALUE(CONCATENATE($B62,"-",(RIGHT(C$9,2)))),'Annual averages'!$8:$43,30,FALSE),HLOOKUP(DATEVALUE(CONCATENATE($B62,"-",(LEFT(C$9,4)))),'Annual averages'!$8:$43,30,FALSE))</f>
        <v>14.868868581981239</v>
      </c>
      <c r="D62" s="184">
        <f>IF(OR($B62="Jan",$B62="Feb",$B62="Mar"),HLOOKUP(DATEVALUE(CONCATENATE($B62,"-",(RIGHT(D$9,2)))),'Annual averages'!$8:$43,30,FALSE),HLOOKUP(DATEVALUE(CONCATENATE($B62,"-",(LEFT(D$9,4)))),'Annual averages'!$8:$43,30,FALSE))</f>
        <v>14.883199348488255</v>
      </c>
      <c r="E62" s="184">
        <f>IF(OR($B62="Jan",$B62="Feb",$B62="Mar"),HLOOKUP(DATEVALUE(CONCATENATE($B62,"-",(RIGHT(E$9,2)))),'Annual averages'!$8:$43,30,FALSE),HLOOKUP(DATEVALUE(CONCATENATE($B62,"-",(LEFT(E$9,4)))),'Annual averages'!$8:$43,30,FALSE))</f>
        <v>14.614275284969679</v>
      </c>
      <c r="F62" s="184">
        <f>IF(OR($B62="Jan",$B62="Feb",$B62="Mar"),HLOOKUP(DATEVALUE(CONCATENATE($B62,"-",(RIGHT(F$9,2)))),'Annual averages'!$8:$43,30,FALSE),HLOOKUP(DATEVALUE(CONCATENATE($B62,"-",(LEFT(F$9,4)))),'Annual averages'!$8:$43,30,FALSE))</f>
        <v>13.759282115721897</v>
      </c>
      <c r="G62" s="184">
        <f>IF(OR($B62="Jan",$B62="Feb",$B62="Mar"),HLOOKUP(DATEVALUE(CONCATENATE($B62,"-",(RIGHT(G$9,2)))),'Annual averages'!$8:$43,30,FALSE),HLOOKUP(DATEVALUE(CONCATENATE($B62,"-",(LEFT(G$9,4)))),'Annual averages'!$8:$43,30,FALSE))</f>
        <v>19.205739327030795</v>
      </c>
      <c r="H62" s="184">
        <f>IF(OR($B62="Jan",$B62="Feb",$B62="Mar"),HLOOKUP(DATEVALUE(CONCATENATE($B62,"-",(RIGHT(H$9,2)))),'Annual averages'!$8:$43,30,FALSE),HLOOKUP(DATEVALUE(CONCATENATE($B62,"-",(LEFT(H$9,4)))),'Annual averages'!$8:$43,30,FALSE))</f>
        <v>18.394963082890374</v>
      </c>
      <c r="I62" s="184">
        <f>IF(OR($B62="Jan",$B62="Feb",$B62="Mar"),HLOOKUP(DATEVALUE(CONCATENATE($B62,"-",(RIGHT(I$9,2)))),'Annual averages'!$8:$43,30,FALSE),HLOOKUP(DATEVALUE(CONCATENATE($B62,"-",(LEFT(I$9,4)))),'Annual averages'!$8:$43,30,FALSE))</f>
        <v>18.380242850510008</v>
      </c>
      <c r="J62" s="184">
        <f>IF(OR($B62="Jan",$B62="Feb",$B62="Mar"),HLOOKUP(DATEVALUE(CONCATENATE($B62,"-",(RIGHT(J$9,2)))),'Annual averages'!$8:$43,30,FALSE),HLOOKUP(DATEVALUE(CONCATENATE($B62,"-",(LEFT(J$9,4)))),'Annual averages'!$8:$43,30,FALSE))</f>
        <v>19.61548750780231</v>
      </c>
      <c r="K62" s="184">
        <f>IF(OR($B62="Jan",$B62="Feb",$B62="Mar"),HLOOKUP(DATEVALUE(CONCATENATE($B62,"-",(RIGHT(K$9,2)))),'Annual averages'!$8:$43,30,FALSE),HLOOKUP(DATEVALUE(CONCATENATE($B62,"-",(LEFT(K$9,4)))),'Annual averages'!$8:$43,30,FALSE))</f>
        <v>20.667918078181</v>
      </c>
      <c r="L62" s="184">
        <f>IF(OR($B62="Jan",$B62="Feb",$B62="Mar"),HLOOKUP(DATEVALUE(CONCATENATE($B62,"-",(RIGHT(L$9,2)))),'Annual averages'!$8:$43,30,FALSE),HLOOKUP(DATEVALUE(CONCATENATE($B62,"-",(LEFT(L$9,4)))),'Annual averages'!$8:$43,30,FALSE))</f>
        <v>20.735409780413299</v>
      </c>
      <c r="M62" s="184">
        <f>IF(OR($B62="Jan",$B62="Feb",$B62="Mar"),HLOOKUP(DATEVALUE(CONCATENATE($B62,"-",(RIGHT(M$9,2)))),'Annual averages'!$8:$43,30,FALSE),HLOOKUP(DATEVALUE(CONCATENATE($B62,"-",(LEFT(M$9,4)))),'Annual averages'!$8:$43,30,FALSE))</f>
        <v>24.6892761503548</v>
      </c>
      <c r="N62" s="184">
        <f>IF(OR($B62="Jan",$B62="Feb",$B62="Mar"),HLOOKUP(DATEVALUE(CONCATENATE($B62,"-",(RIGHT(N$9,2)))),'Annual averages'!$8:$43,30,FALSE),HLOOKUP(DATEVALUE(CONCATENATE($B62,"-",(LEFT(N$9,4)))),'Annual averages'!$8:$43,30,FALSE))</f>
        <v>19.2166517783823</v>
      </c>
      <c r="O62" s="184">
        <f>IF(OR($B62="Jan",$B62="Feb",$B62="Mar"),HLOOKUP(DATEVALUE(CONCATENATE($B62,"-",(RIGHT(O$9,2)))),'Annual averages'!$8:$43,30,FALSE),HLOOKUP(DATEVALUE(CONCATENATE($B62,"-",(LEFT(O$9,4)))),'Annual averages'!$8:$43,30,FALSE))</f>
        <v>16.070094493667298</v>
      </c>
      <c r="P62" s="184">
        <f>IF(OR($B62="Jan",$B62="Feb",$B62="Mar"),HLOOKUP(DATEVALUE(CONCATENATE($B62,"-",(RIGHT(P$9,2)))),'Annual averages'!$8:$43,30,FALSE),HLOOKUP(DATEVALUE(CONCATENATE($B62,"-",(LEFT(P$9,4)))),'Annual averages'!$8:$43,30,FALSE))</f>
        <v>19.069899788874249</v>
      </c>
      <c r="Q62" s="184">
        <f>IF(OR($B62="Jan",$B62="Feb",$B62="Mar"),HLOOKUP(DATEVALUE(CONCATENATE($B62,"-",(RIGHT(Q$9,2)))),'Annual averages'!$8:$43,30,FALSE),HLOOKUP(DATEVALUE(CONCATENATE($B62,"-",(LEFT(Q$9,4)))),'Annual averages'!$8:$43,30,FALSE))</f>
        <v>21.543040429217196</v>
      </c>
      <c r="R62" s="184">
        <f>IF(OR($B62="Jan",$B62="Feb",$B62="Mar"),HLOOKUP(DATEVALUE(CONCATENATE($B62,"-",(RIGHT(R$9,2)))),'Annual averages'!$8:$43,30,FALSE),HLOOKUP(DATEVALUE(CONCATENATE($B62,"-",(LEFT(R$9,4)))),'Annual averages'!$8:$43,30,FALSE))</f>
        <v>21.1399141617913</v>
      </c>
      <c r="S62" s="184">
        <f>IF(OR($B62="Jan",$B62="Feb",$B62="Mar"),HLOOKUP(DATEVALUE(CONCATENATE($B62,"-",(RIGHT(S$9,2)))),'Annual averages'!$8:$43,30,FALSE),HLOOKUP(DATEVALUE(CONCATENATE($B62,"-",(LEFT(S$9,4)))),'Annual averages'!$8:$43,30,FALSE))</f>
        <v>20.576904188347982</v>
      </c>
      <c r="T62" s="184">
        <f>IF(OR($B62="Jan",$B62="Feb",$B62="Mar"),HLOOKUP(DATEVALUE(CONCATENATE($B62,"-",(RIGHT(T$9,2)))),'Annual averages'!$8:$43,30,FALSE),HLOOKUP(DATEVALUE(CONCATENATE($B62,"-",(LEFT(T$9,4)))),'Annual averages'!$8:$43,30,FALSE))</f>
        <v>21.536151185305812</v>
      </c>
      <c r="U62" s="184">
        <f>IFERROR(IF(OR($B62="Jan",$B62="Feb",$B62="Mar"),HLOOKUP(DATEVALUE(CONCATENATE($B62,"-",(RIGHT(U$9,2)))),'Annual averages'!$8:$43,30,FALSE),HLOOKUP(DATEVALUE(CONCATENATE($B62,"-",(LEFT(U$9,4)))),'Annual averages'!$8:$43,30,FALSE)),"")</f>
        <v>26.664015725391494</v>
      </c>
      <c r="V62" s="184">
        <f>IFERROR(IF(OR($B62="Jan",$B62="Feb",$B62="Mar"),HLOOKUP(DATEVALUE(CONCATENATE($B62,"-",(RIGHT(V$9,2)))),'Annual averages'!$8:$43,30,FALSE),HLOOKUP(DATEVALUE(CONCATENATE($B62,"-",(LEFT(V$9,4)))),'Annual averages'!$8:$43,30,FALSE)),"")</f>
        <v>31.650280915557261</v>
      </c>
    </row>
    <row r="63" spans="2:22" ht="15" customHeight="1">
      <c r="B63" s="137" t="str">
        <f t="shared" si="2"/>
        <v>Aug</v>
      </c>
      <c r="C63" s="183">
        <f>IF(OR($B63="Jan",$B63="Feb",$B63="Mar"),HLOOKUP(DATEVALUE(CONCATENATE($B63,"-",(RIGHT(C$9,2)))),'Annual averages'!$8:$43,30,FALSE),HLOOKUP(DATEVALUE(CONCATENATE($B63,"-",(LEFT(C$9,4)))),'Annual averages'!$8:$43,30,FALSE))</f>
        <v>14.923128868217193</v>
      </c>
      <c r="D63" s="183">
        <f>IF(OR($B63="Jan",$B63="Feb",$B63="Mar"),HLOOKUP(DATEVALUE(CONCATENATE($B63,"-",(RIGHT(D$9,2)))),'Annual averages'!$8:$43,30,FALSE),HLOOKUP(DATEVALUE(CONCATENATE($B63,"-",(LEFT(D$9,4)))),'Annual averages'!$8:$43,30,FALSE))</f>
        <v>14.910754295290394</v>
      </c>
      <c r="E63" s="183">
        <f>IF(OR($B63="Jan",$B63="Feb",$B63="Mar"),HLOOKUP(DATEVALUE(CONCATENATE($B63,"-",(RIGHT(E$9,2)))),'Annual averages'!$8:$43,30,FALSE),HLOOKUP(DATEVALUE(CONCATENATE($B63,"-",(LEFT(E$9,4)))),'Annual averages'!$8:$43,30,FALSE))</f>
        <v>14.533262620644589</v>
      </c>
      <c r="F63" s="183">
        <f>IF(OR($B63="Jan",$B63="Feb",$B63="Mar"),HLOOKUP(DATEVALUE(CONCATENATE($B63,"-",(RIGHT(F$9,2)))),'Annual averages'!$8:$43,30,FALSE),HLOOKUP(DATEVALUE(CONCATENATE($B63,"-",(LEFT(F$9,4)))),'Annual averages'!$8:$43,30,FALSE))</f>
        <v>13.959624883377364</v>
      </c>
      <c r="G63" s="183">
        <f>IF(OR($B63="Jan",$B63="Feb",$B63="Mar"),HLOOKUP(DATEVALUE(CONCATENATE($B63,"-",(RIGHT(G$9,2)))),'Annual averages'!$8:$43,30,FALSE),HLOOKUP(DATEVALUE(CONCATENATE($B63,"-",(LEFT(G$9,4)))),'Annual averages'!$8:$43,30,FALSE))</f>
        <v>19.519828271839746</v>
      </c>
      <c r="H63" s="183">
        <f>IF(OR($B63="Jan",$B63="Feb",$B63="Mar"),HLOOKUP(DATEVALUE(CONCATENATE($B63,"-",(RIGHT(H$9,2)))),'Annual averages'!$8:$43,30,FALSE),HLOOKUP(DATEVALUE(CONCATENATE($B63,"-",(LEFT(H$9,4)))),'Annual averages'!$8:$43,30,FALSE))</f>
        <v>18.164932871771846</v>
      </c>
      <c r="I63" s="183">
        <f>IF(OR($B63="Jan",$B63="Feb",$B63="Mar"),HLOOKUP(DATEVALUE(CONCATENATE($B63,"-",(RIGHT(I$9,2)))),'Annual averages'!$8:$43,30,FALSE),HLOOKUP(DATEVALUE(CONCATENATE($B63,"-",(LEFT(I$9,4)))),'Annual averages'!$8:$43,30,FALSE))</f>
        <v>18.54</v>
      </c>
      <c r="J63" s="183">
        <f>IF(OR($B63="Jan",$B63="Feb",$B63="Mar"),HLOOKUP(DATEVALUE(CONCATENATE($B63,"-",(RIGHT(J$9,2)))),'Annual averages'!$8:$43,30,FALSE),HLOOKUP(DATEVALUE(CONCATENATE($B63,"-",(LEFT(J$9,4)))),'Annual averages'!$8:$43,30,FALSE))</f>
        <v>19.7247042743981</v>
      </c>
      <c r="K63" s="183">
        <f>IF(OR($B63="Jan",$B63="Feb",$B63="Mar"),HLOOKUP(DATEVALUE(CONCATENATE($B63,"-",(RIGHT(K$9,2)))),'Annual averages'!$8:$43,30,FALSE),HLOOKUP(DATEVALUE(CONCATENATE($B63,"-",(LEFT(K$9,4)))),'Annual averages'!$8:$43,30,FALSE))</f>
        <v>20.6869668853722</v>
      </c>
      <c r="L63" s="183">
        <f>IF(OR($B63="Jan",$B63="Feb",$B63="Mar"),HLOOKUP(DATEVALUE(CONCATENATE($B63,"-",(RIGHT(L$9,2)))),'Annual averages'!$8:$43,30,FALSE),HLOOKUP(DATEVALUE(CONCATENATE($B63,"-",(LEFT(L$9,4)))),'Annual averages'!$8:$43,30,FALSE))</f>
        <v>21.226489442941698</v>
      </c>
      <c r="M63" s="183">
        <f>IF(OR($B63="Jan",$B63="Feb",$B63="Mar"),HLOOKUP(DATEVALUE(CONCATENATE($B63,"-",(RIGHT(M$9,2)))),'Annual averages'!$8:$43,30,FALSE),HLOOKUP(DATEVALUE(CONCATENATE($B63,"-",(LEFT(M$9,4)))),'Annual averages'!$8:$43,30,FALSE))</f>
        <v>24.525729731636901</v>
      </c>
      <c r="N63" s="183">
        <f>IF(OR($B63="Jan",$B63="Feb",$B63="Mar"),HLOOKUP(DATEVALUE(CONCATENATE($B63,"-",(RIGHT(N$9,2)))),'Annual averages'!$8:$43,30,FALSE),HLOOKUP(DATEVALUE(CONCATENATE($B63,"-",(LEFT(N$9,4)))),'Annual averages'!$8:$43,30,FALSE))</f>
        <v>18.666097585469</v>
      </c>
      <c r="O63" s="183">
        <f>IF(OR($B63="Jan",$B63="Feb",$B63="Mar"),HLOOKUP(DATEVALUE(CONCATENATE($B63,"-",(RIGHT(O$9,2)))),'Annual averages'!$8:$43,30,FALSE),HLOOKUP(DATEVALUE(CONCATENATE($B63,"-",(LEFT(O$9,4)))),'Annual averages'!$8:$43,30,FALSE))</f>
        <v>16.539171226093998</v>
      </c>
      <c r="P63" s="183">
        <f>IF(OR($B63="Jan",$B63="Feb",$B63="Mar"),HLOOKUP(DATEVALUE(CONCATENATE($B63,"-",(RIGHT(P$9,2)))),'Annual averages'!$8:$43,30,FALSE),HLOOKUP(DATEVALUE(CONCATENATE($B63,"-",(LEFT(P$9,4)))),'Annual averages'!$8:$43,30,FALSE))</f>
        <v>19.505575466666699</v>
      </c>
      <c r="Q63" s="183">
        <f>IF(OR($B63="Jan",$B63="Feb",$B63="Mar"),HLOOKUP(DATEVALUE(CONCATENATE($B63,"-",(RIGHT(Q$9,2)))),'Annual averages'!$8:$43,30,FALSE),HLOOKUP(DATEVALUE(CONCATENATE($B63,"-",(LEFT(Q$9,4)))),'Annual averages'!$8:$43,30,FALSE))</f>
        <v>21.549857328588104</v>
      </c>
      <c r="R63" s="183">
        <f>IF(OR($B63="Jan",$B63="Feb",$B63="Mar"),HLOOKUP(DATEVALUE(CONCATENATE($B63,"-",(RIGHT(R$9,2)))),'Annual averages'!$8:$43,30,FALSE),HLOOKUP(DATEVALUE(CONCATENATE($B63,"-",(LEFT(R$9,4)))),'Annual averages'!$8:$43,30,FALSE))</f>
        <v>20.897335496814005</v>
      </c>
      <c r="S63" s="183">
        <f>IF(OR($B63="Jan",$B63="Feb",$B63="Mar"),HLOOKUP(DATEVALUE(CONCATENATE($B63,"-",(RIGHT(S$9,2)))),'Annual averages'!$8:$43,30,FALSE),HLOOKUP(DATEVALUE(CONCATENATE($B63,"-",(LEFT(S$9,4)))),'Annual averages'!$8:$43,30,FALSE))</f>
        <v>20.632256314877985</v>
      </c>
      <c r="T63" s="183">
        <f>IF(OR($B63="Jan",$B63="Feb",$B63="Mar"),HLOOKUP(DATEVALUE(CONCATENATE($B63,"-",(RIGHT(T$9,2)))),'Annual averages'!$8:$43,30,FALSE),HLOOKUP(DATEVALUE(CONCATENATE($B63,"-",(LEFT(T$9,4)))),'Annual averages'!$8:$43,30,FALSE))</f>
        <v>21.845112248522078</v>
      </c>
      <c r="U63" s="183">
        <f>IFERROR(IF(OR($B63="Jan",$B63="Feb",$B63="Mar"),HLOOKUP(DATEVALUE(CONCATENATE($B63,"-",(RIGHT(U$9,2)))),'Annual averages'!$8:$43,30,FALSE),HLOOKUP(DATEVALUE(CONCATENATE($B63,"-",(LEFT(U$9,4)))),'Annual averages'!$8:$43,30,FALSE)),"")</f>
        <v>27.722192950598391</v>
      </c>
      <c r="V63" s="183">
        <f>IFERROR(IF(OR($B63="Jan",$B63="Feb",$B63="Mar"),HLOOKUP(DATEVALUE(CONCATENATE($B63,"-",(RIGHT(V$9,2)))),'Annual averages'!$8:$43,30,FALSE),HLOOKUP(DATEVALUE(CONCATENATE($B63,"-",(LEFT(V$9,4)))),'Annual averages'!$8:$43,30,FALSE)),"")</f>
        <v>31.04862331186408</v>
      </c>
    </row>
    <row r="64" spans="2:22" ht="15" customHeight="1">
      <c r="B64" s="180" t="str">
        <f t="shared" si="2"/>
        <v>Sep</v>
      </c>
      <c r="C64" s="184">
        <f>IF(OR($B64="Jan",$B64="Feb",$B64="Mar"),HLOOKUP(DATEVALUE(CONCATENATE($B64,"-",(RIGHT(C$9,2)))),'Annual averages'!$8:$43,30,FALSE),HLOOKUP(DATEVALUE(CONCATENATE($B64,"-",(LEFT(C$9,4)))),'Annual averages'!$8:$43,30,FALSE))</f>
        <v>14.851008738957782</v>
      </c>
      <c r="D64" s="184">
        <f>IF(OR($B64="Jan",$B64="Feb",$B64="Mar"),HLOOKUP(DATEVALUE(CONCATENATE($B64,"-",(RIGHT(D$9,2)))),'Annual averages'!$8:$43,30,FALSE),HLOOKUP(DATEVALUE(CONCATENATE($B64,"-",(LEFT(D$9,4)))),'Annual averages'!$8:$43,30,FALSE))</f>
        <v>14.689231014847904</v>
      </c>
      <c r="E64" s="184">
        <f>IF(OR($B64="Jan",$B64="Feb",$B64="Mar"),HLOOKUP(DATEVALUE(CONCATENATE($B64,"-",(RIGHT(E$9,2)))),'Annual averages'!$8:$43,30,FALSE),HLOOKUP(DATEVALUE(CONCATENATE($B64,"-",(LEFT(E$9,4)))),'Annual averages'!$8:$43,30,FALSE))</f>
        <v>14.390082211863289</v>
      </c>
      <c r="F64" s="184">
        <f>IF(OR($B64="Jan",$B64="Feb",$B64="Mar"),HLOOKUP(DATEVALUE(CONCATENATE($B64,"-",(RIGHT(F$9,2)))),'Annual averages'!$8:$43,30,FALSE),HLOOKUP(DATEVALUE(CONCATENATE($B64,"-",(LEFT(F$9,4)))),'Annual averages'!$8:$43,30,FALSE))</f>
        <v>14.232722676660083</v>
      </c>
      <c r="G64" s="184">
        <f>IF(OR($B64="Jan",$B64="Feb",$B64="Mar"),HLOOKUP(DATEVALUE(CONCATENATE($B64,"-",(RIGHT(G$9,2)))),'Annual averages'!$8:$43,30,FALSE),HLOOKUP(DATEVALUE(CONCATENATE($B64,"-",(LEFT(G$9,4)))),'Annual averages'!$8:$43,30,FALSE))</f>
        <v>19.661632213931625</v>
      </c>
      <c r="H64" s="184">
        <f>IF(OR($B64="Jan",$B64="Feb",$B64="Mar"),HLOOKUP(DATEVALUE(CONCATENATE($B64,"-",(RIGHT(H$9,2)))),'Annual averages'!$8:$43,30,FALSE),HLOOKUP(DATEVALUE(CONCATENATE($B64,"-",(LEFT(H$9,4)))),'Annual averages'!$8:$43,30,FALSE))</f>
        <v>17.959371134881703</v>
      </c>
      <c r="I64" s="184">
        <f>IF(OR($B64="Jan",$B64="Feb",$B64="Mar"),HLOOKUP(DATEVALUE(CONCATENATE($B64,"-",(RIGHT(I$9,2)))),'Annual averages'!$8:$43,30,FALSE),HLOOKUP(DATEVALUE(CONCATENATE($B64,"-",(LEFT(I$9,4)))),'Annual averages'!$8:$43,30,FALSE))</f>
        <v>18.62</v>
      </c>
      <c r="J64" s="184">
        <f>IF(OR($B64="Jan",$B64="Feb",$B64="Mar"),HLOOKUP(DATEVALUE(CONCATENATE($B64,"-",(RIGHT(J$9,2)))),'Annual averages'!$8:$43,30,FALSE),HLOOKUP(DATEVALUE(CONCATENATE($B64,"-",(LEFT(J$9,4)))),'Annual averages'!$8:$43,30,FALSE))</f>
        <v>19.849364175275301</v>
      </c>
      <c r="K64" s="184">
        <f>IF(OR($B64="Jan",$B64="Feb",$B64="Mar"),HLOOKUP(DATEVALUE(CONCATENATE($B64,"-",(RIGHT(K$9,2)))),'Annual averages'!$8:$43,30,FALSE),HLOOKUP(DATEVALUE(CONCATENATE($B64,"-",(LEFT(K$9,4)))),'Annual averages'!$8:$43,30,FALSE))</f>
        <v>20.410548394396599</v>
      </c>
      <c r="L64" s="184">
        <f>IF(OR($B64="Jan",$B64="Feb",$B64="Mar"),HLOOKUP(DATEVALUE(CONCATENATE($B64,"-",(RIGHT(L$9,2)))),'Annual averages'!$8:$43,30,FALSE),HLOOKUP(DATEVALUE(CONCATENATE($B64,"-",(LEFT(L$9,4)))),'Annual averages'!$8:$43,30,FALSE))</f>
        <v>21.425567360762901</v>
      </c>
      <c r="M64" s="184">
        <f>IF(OR($B64="Jan",$B64="Feb",$B64="Mar"),HLOOKUP(DATEVALUE(CONCATENATE($B64,"-",(RIGHT(M$9,2)))),'Annual averages'!$8:$43,30,FALSE),HLOOKUP(DATEVALUE(CONCATENATE($B64,"-",(LEFT(M$9,4)))),'Annual averages'!$8:$43,30,FALSE))</f>
        <v>24.392165726781499</v>
      </c>
      <c r="N64" s="184">
        <f>IF(OR($B64="Jan",$B64="Feb",$B64="Mar"),HLOOKUP(DATEVALUE(CONCATENATE($B64,"-",(RIGHT(N$9,2)))),'Annual averages'!$8:$43,30,FALSE),HLOOKUP(DATEVALUE(CONCATENATE($B64,"-",(LEFT(N$9,4)))),'Annual averages'!$8:$43,30,FALSE))</f>
        <v>18.055817040465499</v>
      </c>
      <c r="O64" s="184">
        <f>IF(OR($B64="Jan",$B64="Feb",$B64="Mar"),HLOOKUP(DATEVALUE(CONCATENATE($B64,"-",(RIGHT(O$9,2)))),'Annual averages'!$8:$43,30,FALSE),HLOOKUP(DATEVALUE(CONCATENATE($B64,"-",(LEFT(O$9,4)))),'Annual averages'!$8:$43,30,FALSE))</f>
        <v>16.396361930670501</v>
      </c>
      <c r="P64" s="184">
        <f>IF(OR($B64="Jan",$B64="Feb",$B64="Mar"),HLOOKUP(DATEVALUE(CONCATENATE($B64,"-",(RIGHT(P$9,2)))),'Annual averages'!$8:$43,30,FALSE),HLOOKUP(DATEVALUE(CONCATENATE($B64,"-",(LEFT(P$9,4)))),'Annual averages'!$8:$43,30,FALSE))</f>
        <v>20.12907333312592</v>
      </c>
      <c r="Q64" s="184">
        <f>IF(OR($B64="Jan",$B64="Feb",$B64="Mar"),HLOOKUP(DATEVALUE(CONCATENATE($B64,"-",(RIGHT(Q$9,2)))),'Annual averages'!$8:$43,30,FALSE),HLOOKUP(DATEVALUE(CONCATENATE($B64,"-",(LEFT(Q$9,4)))),'Annual averages'!$8:$43,30,FALSE))</f>
        <v>21.462079915452144</v>
      </c>
      <c r="R64" s="184">
        <f>IF(OR($B64="Jan",$B64="Feb",$B64="Mar"),HLOOKUP(DATEVALUE(CONCATENATE($B64,"-",(RIGHT(R$9,2)))),'Annual averages'!$8:$43,30,FALSE),HLOOKUP(DATEVALUE(CONCATENATE($B64,"-",(LEFT(R$9,4)))),'Annual averages'!$8:$43,30,FALSE))</f>
        <v>20.889985915417242</v>
      </c>
      <c r="S64" s="184">
        <f>IF(OR($B64="Jan",$B64="Feb",$B64="Mar"),HLOOKUP(DATEVALUE(CONCATENATE($B64,"-",(RIGHT(S$9,2)))),'Annual averages'!$8:$43,30,FALSE),HLOOKUP(DATEVALUE(CONCATENATE($B64,"-",(LEFT(S$9,4)))),'Annual averages'!$8:$43,30,FALSE))</f>
        <v>20.483063592639226</v>
      </c>
      <c r="T64" s="184">
        <f>IF(OR($B64="Jan",$B64="Feb",$B64="Mar"),HLOOKUP(DATEVALUE(CONCATENATE($B64,"-",(RIGHT(T$9,2)))),'Annual averages'!$8:$43,30,FALSE),HLOOKUP(DATEVALUE(CONCATENATE($B64,"-",(LEFT(T$9,4)))),'Annual averages'!$8:$43,30,FALSE))</f>
        <v>21.691211696963109</v>
      </c>
      <c r="U64" s="184">
        <f>IFERROR(IF(OR($B64="Jan",$B64="Feb",$B64="Mar"),HLOOKUP(DATEVALUE(CONCATENATE($B64,"-",(RIGHT(U$9,2)))),'Annual averages'!$8:$43,30,FALSE),HLOOKUP(DATEVALUE(CONCATENATE($B64,"-",(LEFT(U$9,4)))),'Annual averages'!$8:$43,30,FALSE)),"")</f>
        <v>28.717626601680347</v>
      </c>
      <c r="V64" s="184">
        <f>IFERROR(IF(OR($B64="Jan",$B64="Feb",$B64="Mar"),HLOOKUP(DATEVALUE(CONCATENATE($B64,"-",(RIGHT(V$9,2)))),'Annual averages'!$8:$43,30,FALSE),HLOOKUP(DATEVALUE(CONCATENATE($B64,"-",(LEFT(V$9,4)))),'Annual averages'!$8:$43,30,FALSE)),"")</f>
        <v>30.119379516430588</v>
      </c>
    </row>
    <row r="65" spans="2:22" ht="15" customHeight="1">
      <c r="B65" s="137" t="str">
        <f t="shared" si="2"/>
        <v>Oct</v>
      </c>
      <c r="C65" s="183">
        <f>IF(OR($B65="Jan",$B65="Feb",$B65="Mar"),HLOOKUP(DATEVALUE(CONCATENATE($B65,"-",(RIGHT(C$9,2)))),'Annual averages'!$8:$43,30,FALSE),HLOOKUP(DATEVALUE(CONCATENATE($B65,"-",(LEFT(C$9,4)))),'Annual averages'!$8:$43,30,FALSE))</f>
        <v>14.890195258958187</v>
      </c>
      <c r="D65" s="183">
        <f>IF(OR($B65="Jan",$B65="Feb",$B65="Mar"),HLOOKUP(DATEVALUE(CONCATENATE($B65,"-",(RIGHT(D$9,2)))),'Annual averages'!$8:$43,30,FALSE),HLOOKUP(DATEVALUE(CONCATENATE($B65,"-",(LEFT(D$9,4)))),'Annual averages'!$8:$43,30,FALSE))</f>
        <v>14.927456492531411</v>
      </c>
      <c r="E65" s="183">
        <f>IF(OR($B65="Jan",$B65="Feb",$B65="Mar"),HLOOKUP(DATEVALUE(CONCATENATE($B65,"-",(RIGHT(E$9,2)))),'Annual averages'!$8:$43,30,FALSE),HLOOKUP(DATEVALUE(CONCATENATE($B65,"-",(LEFT(E$9,4)))),'Annual averages'!$8:$43,30,FALSE))</f>
        <v>14.240385306560283</v>
      </c>
      <c r="F65" s="183">
        <f>IF(OR($B65="Jan",$B65="Feb",$B65="Mar"),HLOOKUP(DATEVALUE(CONCATENATE($B65,"-",(RIGHT(F$9,2)))),'Annual averages'!$8:$43,30,FALSE),HLOOKUP(DATEVALUE(CONCATENATE($B65,"-",(LEFT(F$9,4)))),'Annual averages'!$8:$43,30,FALSE))</f>
        <v>14.728184121274509</v>
      </c>
      <c r="G65" s="183">
        <f>IF(OR($B65="Jan",$B65="Feb",$B65="Mar"),HLOOKUP(DATEVALUE(CONCATENATE($B65,"-",(RIGHT(G$9,2)))),'Annual averages'!$8:$43,30,FALSE),HLOOKUP(DATEVALUE(CONCATENATE($B65,"-",(LEFT(G$9,4)))),'Annual averages'!$8:$43,30,FALSE))</f>
        <v>19.670199402910846</v>
      </c>
      <c r="H65" s="183">
        <f>IF(OR($B65="Jan",$B65="Feb",$B65="Mar"),HLOOKUP(DATEVALUE(CONCATENATE($B65,"-",(RIGHT(H$9,2)))),'Annual averages'!$8:$43,30,FALSE),HLOOKUP(DATEVALUE(CONCATENATE($B65,"-",(LEFT(H$9,4)))),'Annual averages'!$8:$43,30,FALSE))</f>
        <v>17.836677143942168</v>
      </c>
      <c r="I65" s="183">
        <f>IF(OR($B65="Jan",$B65="Feb",$B65="Mar"),HLOOKUP(DATEVALUE(CONCATENATE($B65,"-",(RIGHT(I$9,2)))),'Annual averages'!$8:$43,30,FALSE),HLOOKUP(DATEVALUE(CONCATENATE($B65,"-",(LEFT(I$9,4)))),'Annual averages'!$8:$43,30,FALSE))</f>
        <v>18.73</v>
      </c>
      <c r="J65" s="183">
        <f>IF(OR($B65="Jan",$B65="Feb",$B65="Mar"),HLOOKUP(DATEVALUE(CONCATENATE($B65,"-",(RIGHT(J$9,2)))),'Annual averages'!$8:$43,30,FALSE),HLOOKUP(DATEVALUE(CONCATENATE($B65,"-",(LEFT(J$9,4)))),'Annual averages'!$8:$43,30,FALSE))</f>
        <v>19.9178782367274</v>
      </c>
      <c r="K65" s="183">
        <f>IF(OR($B65="Jan",$B65="Feb",$B65="Mar"),HLOOKUP(DATEVALUE(CONCATENATE($B65,"-",(RIGHT(K$9,2)))),'Annual averages'!$8:$43,30,FALSE),HLOOKUP(DATEVALUE(CONCATENATE($B65,"-",(LEFT(K$9,4)))),'Annual averages'!$8:$43,30,FALSE))</f>
        <v>20.333548699445402</v>
      </c>
      <c r="L65" s="183">
        <f>IF(OR($B65="Jan",$B65="Feb",$B65="Mar"),HLOOKUP(DATEVALUE(CONCATENATE($B65,"-",(RIGHT(L$9,2)))),'Annual averages'!$8:$43,30,FALSE),HLOOKUP(DATEVALUE(CONCATENATE($B65,"-",(LEFT(L$9,4)))),'Annual averages'!$8:$43,30,FALSE))</f>
        <v>21.842643702413099</v>
      </c>
      <c r="M65" s="183">
        <f>IF(OR($B65="Jan",$B65="Feb",$B65="Mar"),HLOOKUP(DATEVALUE(CONCATENATE($B65,"-",(RIGHT(M$9,2)))),'Annual averages'!$8:$43,30,FALSE),HLOOKUP(DATEVALUE(CONCATENATE($B65,"-",(LEFT(M$9,4)))),'Annual averages'!$8:$43,30,FALSE))</f>
        <v>24.237926275406799</v>
      </c>
      <c r="N65" s="183">
        <f>IF(OR($B65="Jan",$B65="Feb",$B65="Mar"),HLOOKUP(DATEVALUE(CONCATENATE($B65,"-",(RIGHT(N$9,2)))),'Annual averages'!$8:$43,30,FALSE),HLOOKUP(DATEVALUE(CONCATENATE($B65,"-",(LEFT(N$9,4)))),'Annual averages'!$8:$43,30,FALSE))</f>
        <v>17.880589406291399</v>
      </c>
      <c r="O65" s="183">
        <f>IF(OR($B65="Jan",$B65="Feb",$B65="Mar"),HLOOKUP(DATEVALUE(CONCATENATE($B65,"-",(RIGHT(O$9,2)))),'Annual averages'!$8:$43,30,FALSE),HLOOKUP(DATEVALUE(CONCATENATE($B65,"-",(LEFT(O$9,4)))),'Annual averages'!$8:$43,30,FALSE))</f>
        <v>16.5744346236601</v>
      </c>
      <c r="P65" s="183">
        <f>IF(OR($B65="Jan",$B65="Feb",$B65="Mar"),HLOOKUP(DATEVALUE(CONCATENATE($B65,"-",(RIGHT(P$9,2)))),'Annual averages'!$8:$43,30,FALSE),HLOOKUP(DATEVALUE(CONCATENATE($B65,"-",(LEFT(P$9,4)))),'Annual averages'!$8:$43,30,FALSE))</f>
        <v>20.56729953318467</v>
      </c>
      <c r="Q65" s="183">
        <f>IF(OR($B65="Jan",$B65="Feb",$B65="Mar"),HLOOKUP(DATEVALUE(CONCATENATE($B65,"-",(RIGHT(Q$9,2)))),'Annual averages'!$8:$43,30,FALSE),HLOOKUP(DATEVALUE(CONCATENATE($B65,"-",(LEFT(Q$9,4)))),'Annual averages'!$8:$43,30,FALSE))</f>
        <v>21.531085188349859</v>
      </c>
      <c r="R65" s="183">
        <f>IF(OR($B65="Jan",$B65="Feb",$B65="Mar"),HLOOKUP(DATEVALUE(CONCATENATE($B65,"-",(RIGHT(R$9,2)))),'Annual averages'!$8:$43,30,FALSE),HLOOKUP(DATEVALUE(CONCATENATE($B65,"-",(LEFT(R$9,4)))),'Annual averages'!$8:$43,30,FALSE))</f>
        <v>20.689287101747055</v>
      </c>
      <c r="S65" s="183">
        <f>IF(OR($B63="Jan",$B63="Feb",$B63="Mar"),HLOOKUP(DATEVALUE(CONCATENATE($B63,"-",(RIGHT(S$9,2)))),'Annual averages'!$8:$43,30,FALSE),HLOOKUP(DATEVALUE(CONCATENATE($B63,"-",(LEFT(S$9,4)))),'Annual averages'!$8:$43,30,FALSE))</f>
        <v>20.632256314877985</v>
      </c>
      <c r="T65" s="183">
        <f>IF(OR($B65="Jan",$B65="Feb",$B65="Mar"),HLOOKUP(DATEVALUE(CONCATENATE($B65,"-",(RIGHT(T$9,2)))),'Annual averages'!$8:$43,30,FALSE),HLOOKUP(DATEVALUE(CONCATENATE($B65,"-",(LEFT(T$9,4)))),'Annual averages'!$8:$43,30,FALSE))</f>
        <v>22.101301011409056</v>
      </c>
      <c r="U65" s="183">
        <f>IFERROR(IF(OR($B65="Jan",$B65="Feb",$B65="Mar"),HLOOKUP(DATEVALUE(CONCATENATE($B65,"-",(RIGHT(U$9,2)))),'Annual averages'!$8:$43,30,FALSE),HLOOKUP(DATEVALUE(CONCATENATE($B65,"-",(LEFT(U$9,4)))),'Annual averages'!$8:$43,30,FALSE)),"")</f>
        <v>30.068535706636833</v>
      </c>
      <c r="V65" s="183">
        <f>IFERROR(IF(OR($B65="Jan",$B65="Feb",$B65="Mar"),HLOOKUP(DATEVALUE(CONCATENATE($B65,"-",(RIGHT(V$9,2)))),'Annual averages'!$8:$43,30,FALSE),HLOOKUP(DATEVALUE(CONCATENATE($B65,"-",(LEFT(V$9,4)))),'Annual averages'!$8:$43,30,FALSE)),"")</f>
        <v>29.142263040641513</v>
      </c>
    </row>
    <row r="66" spans="2:22" ht="15" customHeight="1">
      <c r="B66" s="180" t="str">
        <f t="shared" si="2"/>
        <v>Nov</v>
      </c>
      <c r="C66" s="184">
        <f>IF(OR($B66="Jan",$B66="Feb",$B66="Mar"),HLOOKUP(DATEVALUE(CONCATENATE($B66,"-",(RIGHT(C$9,2)))),'Annual averages'!$8:$43,30,FALSE),HLOOKUP(DATEVALUE(CONCATENATE($B66,"-",(LEFT(C$9,4)))),'Annual averages'!$8:$43,30,FALSE))</f>
        <v>14.874104007726279</v>
      </c>
      <c r="D66" s="184">
        <f>IF(OR($B66="Jan",$B66="Feb",$B66="Mar"),HLOOKUP(DATEVALUE(CONCATENATE($B66,"-",(RIGHT(D$9,2)))),'Annual averages'!$8:$43,30,FALSE),HLOOKUP(DATEVALUE(CONCATENATE($B66,"-",(LEFT(D$9,4)))),'Annual averages'!$8:$43,30,FALSE))</f>
        <v>14.863356321420529</v>
      </c>
      <c r="E66" s="184">
        <f>IF(OR($B66="Jan",$B66="Feb",$B66="Mar"),HLOOKUP(DATEVALUE(CONCATENATE($B66,"-",(RIGHT(E$9,2)))),'Annual averages'!$8:$43,30,FALSE),HLOOKUP(DATEVALUE(CONCATENATE($B66,"-",(LEFT(E$9,4)))),'Annual averages'!$8:$43,30,FALSE))</f>
        <v>15.382780513897156</v>
      </c>
      <c r="F66" s="184">
        <f>IF(OR($B66="Jan",$B66="Feb",$B66="Mar"),HLOOKUP(DATEVALUE(CONCATENATE($B66,"-",(RIGHT(F$9,2)))),'Annual averages'!$8:$43,30,FALSE),HLOOKUP(DATEVALUE(CONCATENATE($B66,"-",(LEFT(F$9,4)))),'Annual averages'!$8:$43,30,FALSE))</f>
        <v>15.332722642908131</v>
      </c>
      <c r="G66" s="184">
        <f>IF(OR($B66="Jan",$B66="Feb",$B66="Mar"),HLOOKUP(DATEVALUE(CONCATENATE($B66,"-",(RIGHT(G$9,2)))),'Annual averages'!$8:$43,30,FALSE),HLOOKUP(DATEVALUE(CONCATENATE($B66,"-",(LEFT(G$9,4)))),'Annual averages'!$8:$43,30,FALSE))</f>
        <v>19.685027101990492</v>
      </c>
      <c r="H66" s="184">
        <f>IF(OR($B66="Jan",$B66="Feb",$B66="Mar"),HLOOKUP(DATEVALUE(CONCATENATE($B66,"-",(RIGHT(H$9,2)))),'Annual averages'!$8:$43,30,FALSE),HLOOKUP(DATEVALUE(CONCATENATE($B66,"-",(LEFT(H$9,4)))),'Annual averages'!$8:$43,30,FALSE))</f>
        <v>17.925658669746582</v>
      </c>
      <c r="I66" s="184">
        <f>IF(OR($B66="Jan",$B66="Feb",$B66="Mar"),HLOOKUP(DATEVALUE(CONCATENATE($B66,"-",(RIGHT(I$9,2)))),'Annual averages'!$8:$43,30,FALSE),HLOOKUP(DATEVALUE(CONCATENATE($B66,"-",(LEFT(I$9,4)))),'Annual averages'!$8:$43,30,FALSE))</f>
        <v>18.87</v>
      </c>
      <c r="J66" s="184">
        <f>IF(OR($B66="Jan",$B66="Feb",$B66="Mar"),HLOOKUP(DATEVALUE(CONCATENATE($B66,"-",(RIGHT(J$9,2)))),'Annual averages'!$8:$43,30,FALSE),HLOOKUP(DATEVALUE(CONCATENATE($B66,"-",(LEFT(J$9,4)))),'Annual averages'!$8:$43,30,FALSE))</f>
        <v>20.191408101000199</v>
      </c>
      <c r="K66" s="184">
        <f>IF(OR($B66="Jan",$B66="Feb",$B66="Mar"),HLOOKUP(DATEVALUE(CONCATENATE($B66,"-",(RIGHT(K$9,2)))),'Annual averages'!$8:$43,30,FALSE),HLOOKUP(DATEVALUE(CONCATENATE($B66,"-",(LEFT(K$9,4)))),'Annual averages'!$8:$43,30,FALSE))</f>
        <v>20.168008110106101</v>
      </c>
      <c r="L66" s="184">
        <f>IF(OR($B66="Jan",$B66="Feb",$B66="Mar"),HLOOKUP(DATEVALUE(CONCATENATE($B66,"-",(RIGHT(L$9,2)))),'Annual averages'!$8:$43,30,FALSE),HLOOKUP(DATEVALUE(CONCATENATE($B66,"-",(LEFT(L$9,4)))),'Annual averages'!$8:$43,30,FALSE))</f>
        <v>22.349882895374499</v>
      </c>
      <c r="M66" s="184">
        <f>IF(OR($B66="Jan",$B66="Feb",$B66="Mar"),HLOOKUP(DATEVALUE(CONCATENATE($B66,"-",(RIGHT(M$9,2)))),'Annual averages'!$8:$43,30,FALSE),HLOOKUP(DATEVALUE(CONCATENATE($B66,"-",(LEFT(M$9,4)))),'Annual averages'!$8:$43,30,FALSE))</f>
        <v>23.9482725026952</v>
      </c>
      <c r="N66" s="184">
        <f>IF(OR($B66="Jan",$B66="Feb",$B66="Mar"),HLOOKUP(DATEVALUE(CONCATENATE($B66,"-",(RIGHT(N$9,2)))),'Annual averages'!$8:$43,30,FALSE),HLOOKUP(DATEVALUE(CONCATENATE($B66,"-",(LEFT(N$9,4)))),'Annual averages'!$8:$43,30,FALSE))</f>
        <v>18.110890638248001</v>
      </c>
      <c r="O66" s="184">
        <f>IF(OR($B66="Jan",$B66="Feb",$B66="Mar"),HLOOKUP(DATEVALUE(CONCATENATE($B66,"-",(RIGHT(O$9,2)))),'Annual averages'!$8:$43,30,FALSE),HLOOKUP(DATEVALUE(CONCATENATE($B66,"-",(LEFT(O$9,4)))),'Annual averages'!$8:$43,30,FALSE))</f>
        <v>16.255557745668799</v>
      </c>
      <c r="P66" s="184">
        <f>IF(OR($B66="Jan",$B66="Feb",$B66="Mar"),HLOOKUP(DATEVALUE(CONCATENATE($B66,"-",(RIGHT(P$9,2)))),'Annual averages'!$8:$43,30,FALSE),HLOOKUP(DATEVALUE(CONCATENATE($B66,"-",(LEFT(P$9,4)))),'Annual averages'!$8:$43,30,FALSE))</f>
        <v>21.030566467251887</v>
      </c>
      <c r="Q66" s="184">
        <f>IF(OR($B66="Jan",$B66="Feb",$B66="Mar"),HLOOKUP(DATEVALUE(CONCATENATE($B66,"-",(RIGHT(Q$9,2)))),'Annual averages'!$8:$43,30,FALSE),HLOOKUP(DATEVALUE(CONCATENATE($B66,"-",(LEFT(Q$9,4)))),'Annual averages'!$8:$43,30,FALSE))</f>
        <v>21.345710315724663</v>
      </c>
      <c r="R66" s="184">
        <f>IF(OR($B66="Jan",$B66="Feb",$B66="Mar"),HLOOKUP(DATEVALUE(CONCATENATE($B66,"-",(RIGHT(R$9,2)))),'Annual averages'!$8:$43,30,FALSE),HLOOKUP(DATEVALUE(CONCATENATE($B66,"-",(LEFT(R$9,4)))),'Annual averages'!$8:$43,30,FALSE))</f>
        <v>20.739718926364333</v>
      </c>
      <c r="S66" s="184">
        <f>IF(OR($B66="Jan",$B66="Feb",$B66="Mar"),HLOOKUP(DATEVALUE(CONCATENATE($B66,"-",(RIGHT(S$9,2)))),'Annual averages'!$8:$43,30,FALSE),HLOOKUP(DATEVALUE(CONCATENATE($B66,"-",(LEFT(S$9,4)))),'Annual averages'!$8:$43,30,FALSE))</f>
        <v>20.576898752954619</v>
      </c>
      <c r="T66" s="184">
        <f>IF(OR($B66="Jan",$B66="Feb",$B66="Mar"),HLOOKUP(DATEVALUE(CONCATENATE($B66,"-",(RIGHT(T$9,2)))),'Annual averages'!$8:$43,30,FALSE),HLOOKUP(DATEVALUE(CONCATENATE($B66,"-",(LEFT(T$9,4)))),'Annual averages'!$8:$43,30,FALSE))</f>
        <v>22.292741697832078</v>
      </c>
      <c r="U66" s="184">
        <f>IFERROR(IF(OR($B66="Jan",$B66="Feb",$B66="Mar"),HLOOKUP(DATEVALUE(CONCATENATE($B66,"-",(RIGHT(U$9,2)))),'Annual averages'!$8:$43,30,FALSE),HLOOKUP(DATEVALUE(CONCATENATE($B66,"-",(LEFT(U$9,4)))),'Annual averages'!$8:$43,30,FALSE)),"")</f>
        <v>31.07370281238002</v>
      </c>
      <c r="V66" s="184" t="str">
        <f>IFERROR(IF(OR($B66="Jan",$B66="Feb",$B66="Mar"),HLOOKUP(DATEVALUE(CONCATENATE($B66,"-",(RIGHT(V$9,2)))),'Annual averages'!$8:$43,30,FALSE),HLOOKUP(DATEVALUE(CONCATENATE($B66,"-",(LEFT(V$9,4)))),'Annual averages'!$8:$43,30,FALSE)),"")</f>
        <v/>
      </c>
    </row>
    <row r="67" spans="2:22" ht="15" customHeight="1">
      <c r="B67" s="137" t="str">
        <f t="shared" si="2"/>
        <v>Dec</v>
      </c>
      <c r="C67" s="183">
        <f>IF(OR($B67="Jan",$B67="Feb",$B67="Mar"),HLOOKUP(DATEVALUE(CONCATENATE($B67,"-",(RIGHT(C$9,2)))),'Annual averages'!$8:$43,30,FALSE),HLOOKUP(DATEVALUE(CONCATENATE($B67,"-",(LEFT(C$9,4)))),'Annual averages'!$8:$43,30,FALSE))</f>
        <v>14.840122359307554</v>
      </c>
      <c r="D67" s="183">
        <f>IF(OR($B67="Jan",$B67="Feb",$B67="Mar"),HLOOKUP(DATEVALUE(CONCATENATE($B67,"-",(RIGHT(D$9,2)))),'Annual averages'!$8:$43,30,FALSE),HLOOKUP(DATEVALUE(CONCATENATE($B67,"-",(LEFT(D$9,4)))),'Annual averages'!$8:$43,30,FALSE))</f>
        <v>14.905806598763501</v>
      </c>
      <c r="E67" s="183">
        <f>IF(OR($B67="Jan",$B67="Feb",$B67="Mar"),HLOOKUP(DATEVALUE(CONCATENATE($B67,"-",(RIGHT(E$9,2)))),'Annual averages'!$8:$43,30,FALSE),HLOOKUP(DATEVALUE(CONCATENATE($B67,"-",(LEFT(E$9,4)))),'Annual averages'!$8:$43,30,FALSE))</f>
        <v>14.08776530889436</v>
      </c>
      <c r="F67" s="183">
        <f>IF(OR($B67="Jan",$B67="Feb",$B67="Mar"),HLOOKUP(DATEVALUE(CONCATENATE($B67,"-",(RIGHT(F$9,2)))),'Annual averages'!$8:$43,30,FALSE),HLOOKUP(DATEVALUE(CONCATENATE($B67,"-",(LEFT(F$9,4)))),'Annual averages'!$8:$43,30,FALSE))</f>
        <v>15.794782700504131</v>
      </c>
      <c r="G67" s="183">
        <f>IF(OR($B67="Jan",$B67="Feb",$B67="Mar"),HLOOKUP(DATEVALUE(CONCATENATE($B67,"-",(RIGHT(G$9,2)))),'Annual averages'!$8:$43,30,FALSE),HLOOKUP(DATEVALUE(CONCATENATE($B67,"-",(LEFT(G$9,4)))),'Annual averages'!$8:$43,30,FALSE))</f>
        <v>19.423487857147897</v>
      </c>
      <c r="H67" s="183">
        <f>IF(OR($B67="Jan",$B67="Feb",$B67="Mar"),HLOOKUP(DATEVALUE(CONCATENATE($B67,"-",(RIGHT(H$9,2)))),'Annual averages'!$8:$43,30,FALSE),HLOOKUP(DATEVALUE(CONCATENATE($B67,"-",(LEFT(H$9,4)))),'Annual averages'!$8:$43,30,FALSE))</f>
        <v>17.642436537112559</v>
      </c>
      <c r="I67" s="183">
        <f>IF(OR($B67="Jan",$B67="Feb",$B67="Mar"),HLOOKUP(DATEVALUE(CONCATENATE($B67,"-",(RIGHT(I$9,2)))),'Annual averages'!$8:$43,30,FALSE),HLOOKUP(DATEVALUE(CONCATENATE($B67,"-",(LEFT(I$9,4)))),'Annual averages'!$8:$43,30,FALSE))</f>
        <v>18.827971634775299</v>
      </c>
      <c r="J67" s="183">
        <f>IF(OR($B67="Jan",$B67="Feb",$B67="Mar"),HLOOKUP(DATEVALUE(CONCATENATE($B67,"-",(RIGHT(J$9,2)))),'Annual averages'!$8:$43,30,FALSE),HLOOKUP(DATEVALUE(CONCATENATE($B67,"-",(LEFT(J$9,4)))),'Annual averages'!$8:$43,30,FALSE))</f>
        <v>20.3059800671376</v>
      </c>
      <c r="K67" s="183">
        <f>IF(OR($B67="Jan",$B67="Feb",$B67="Mar"),HLOOKUP(DATEVALUE(CONCATENATE($B67,"-",(RIGHT(K$9,2)))),'Annual averages'!$8:$43,30,FALSE),HLOOKUP(DATEVALUE(CONCATENATE($B67,"-",(LEFT(K$9,4)))),'Annual averages'!$8:$43,30,FALSE))</f>
        <v>20.0946773904782</v>
      </c>
      <c r="L67" s="183">
        <f>IF(OR($B67="Jan",$B67="Feb",$B67="Mar"),HLOOKUP(DATEVALUE(CONCATENATE($B67,"-",(RIGHT(L$9,2)))),'Annual averages'!$8:$43,30,FALSE),HLOOKUP(DATEVALUE(CONCATENATE($B67,"-",(LEFT(L$9,4)))),'Annual averages'!$8:$43,30,FALSE))</f>
        <v>22.644235347252799</v>
      </c>
      <c r="M67" s="183">
        <f>IF(OR($B67="Jan",$B67="Feb",$B67="Mar"),HLOOKUP(DATEVALUE(CONCATENATE($B67,"-",(RIGHT(M$9,2)))),'Annual averages'!$8:$43,30,FALSE),HLOOKUP(DATEVALUE(CONCATENATE($B67,"-",(LEFT(M$9,4)))),'Annual averages'!$8:$43,30,FALSE))</f>
        <v>23.319236501641001</v>
      </c>
      <c r="N67" s="183">
        <f>IF(OR($B67="Jan",$B67="Feb",$B67="Mar"),HLOOKUP(DATEVALUE(CONCATENATE($B67,"-",(RIGHT(N$9,2)))),'Annual averages'!$8:$43,30,FALSE),HLOOKUP(DATEVALUE(CONCATENATE($B67,"-",(LEFT(N$9,4)))),'Annual averages'!$8:$43,30,FALSE))</f>
        <v>17.559866725360099</v>
      </c>
      <c r="O67" s="183">
        <f>IF(OR($B67="Jan",$B67="Feb",$B67="Mar"),HLOOKUP(DATEVALUE(CONCATENATE($B67,"-",(RIGHT(O$9,2)))),'Annual averages'!$8:$43,30,FALSE),HLOOKUP(DATEVALUE(CONCATENATE($B67,"-",(LEFT(O$9,4)))),'Annual averages'!$8:$43,30,FALSE))</f>
        <v>16.2950370900632</v>
      </c>
      <c r="P67" s="183">
        <f>IF(OR($B67="Jan",$B67="Feb",$B67="Mar"),HLOOKUP(DATEVALUE(CONCATENATE($B67,"-",(RIGHT(P$9,2)))),'Annual averages'!$8:$43,30,FALSE),HLOOKUP(DATEVALUE(CONCATENATE($B67,"-",(LEFT(P$9,4)))),'Annual averages'!$8:$43,30,FALSE))</f>
        <v>21.317434161112757</v>
      </c>
      <c r="Q67" s="183">
        <f>IF(OR($B67="Jan",$B67="Feb",$B67="Mar"),HLOOKUP(DATEVALUE(CONCATENATE($B67,"-",(RIGHT(Q$9,2)))),'Annual averages'!$8:$43,30,FALSE),HLOOKUP(DATEVALUE(CONCATENATE($B67,"-",(LEFT(Q$9,4)))),'Annual averages'!$8:$43,30,FALSE))</f>
        <v>21.000999044108372</v>
      </c>
      <c r="R67" s="183">
        <f>IF(OR($B67="Jan",$B67="Feb",$B67="Mar"),HLOOKUP(DATEVALUE(CONCATENATE($B67,"-",(RIGHT(R$9,2)))),'Annual averages'!$8:$43,30,FALSE),HLOOKUP(DATEVALUE(CONCATENATE($B67,"-",(LEFT(R$9,4)))),'Annual averages'!$8:$43,30,FALSE))</f>
        <v>20.824756441575428</v>
      </c>
      <c r="S67" s="183">
        <f>IF(OR($B65="Jan",$B65="Feb",$B65="Mar"),HLOOKUP(DATEVALUE(CONCATENATE($B65,"-",(RIGHT(S$9,2)))),'Annual averages'!$8:$43,30,FALSE),HLOOKUP(DATEVALUE(CONCATENATE($B65,"-",(LEFT(S$9,4)))),'Annual averages'!$8:$43,30,FALSE))</f>
        <v>20.650143192136717</v>
      </c>
      <c r="T67" s="183">
        <f>IF(OR($B67="Jan",$B67="Feb",$B67="Mar"),HLOOKUP(DATEVALUE(CONCATENATE($B67,"-",(RIGHT(T$9,2)))),'Annual averages'!$8:$43,30,FALSE),HLOOKUP(DATEVALUE(CONCATENATE($B67,"-",(LEFT(T$9,4)))),'Annual averages'!$8:$43,30,FALSE))</f>
        <v>22.33001522073668</v>
      </c>
      <c r="U67" s="183">
        <f>IFERROR(IF(OR($B67="Jan",$B67="Feb",$B67="Mar"),HLOOKUP(DATEVALUE(CONCATENATE($B67,"-",(RIGHT(U$9,2)))),'Annual averages'!$8:$43,30,FALSE),HLOOKUP(DATEVALUE(CONCATENATE($B67,"-",(LEFT(U$9,4)))),'Annual averages'!$8:$43,30,FALSE)),"")</f>
        <v>32.137808471159431</v>
      </c>
      <c r="V67" s="183" t="str">
        <f>IFERROR(IF(OR($B67="Jan",$B67="Feb",$B67="Mar"),HLOOKUP(DATEVALUE(CONCATENATE($B67,"-",(RIGHT(V$9,2)))),'Annual averages'!$8:$43,30,FALSE),HLOOKUP(DATEVALUE(CONCATENATE($B67,"-",(LEFT(V$9,4)))),'Annual averages'!$8:$43,30,FALSE)),"")</f>
        <v/>
      </c>
    </row>
    <row r="68" spans="2:22" ht="15" customHeight="1">
      <c r="B68" s="180" t="str">
        <f t="shared" si="2"/>
        <v>Jan</v>
      </c>
      <c r="C68" s="184">
        <f>IF(OR($B68="Jan",$B68="Feb",$B68="Mar"),HLOOKUP(DATEVALUE(CONCATENATE($B68,"-",(RIGHT(C$9,2)))),'Annual averages'!$8:$43,30,FALSE),HLOOKUP(DATEVALUE(CONCATENATE($B68,"-",(LEFT(C$9,4)))),'Annual averages'!$8:$43,30,FALSE))</f>
        <v>14.908368347240531</v>
      </c>
      <c r="D68" s="184">
        <f>IF(OR($B68="Jan",$B68="Feb",$B68="Mar"),HLOOKUP(DATEVALUE(CONCATENATE($B68,"-",(RIGHT(D$9,2)))),'Annual averages'!$8:$43,30,FALSE),HLOOKUP(DATEVALUE(CONCATENATE($B68,"-",(LEFT(D$9,4)))),'Annual averages'!$8:$43,30,FALSE))</f>
        <v>14.965234726029927</v>
      </c>
      <c r="E68" s="184">
        <f>IF(OR($B68="Jan",$B68="Feb",$B68="Mar"),HLOOKUP(DATEVALUE(CONCATENATE($B68,"-",(RIGHT(E$9,2)))),'Annual averages'!$8:$43,30,FALSE),HLOOKUP(DATEVALUE(CONCATENATE($B68,"-",(LEFT(E$9,4)))),'Annual averages'!$8:$43,30,FALSE))</f>
        <v>14.040277308922303</v>
      </c>
      <c r="F68" s="184">
        <f>IF(OR($B68="Jan",$B68="Feb",$B68="Mar"),HLOOKUP(DATEVALUE(CONCATENATE($B68,"-",(RIGHT(F$9,2)))),'Annual averages'!$8:$43,30,FALSE),HLOOKUP(DATEVALUE(CONCATENATE($B68,"-",(LEFT(F$9,4)))),'Annual averages'!$8:$43,30,FALSE))</f>
        <v>16.357502909753777</v>
      </c>
      <c r="G68" s="184">
        <f>IF(OR($B68="Jan",$B68="Feb",$B68="Mar"),HLOOKUP(DATEVALUE(CONCATENATE($B68,"-",(RIGHT(G$9,2)))),'Annual averages'!$8:$43,30,FALSE),HLOOKUP(DATEVALUE(CONCATENATE($B68,"-",(LEFT(G$9,4)))),'Annual averages'!$8:$43,30,FALSE))</f>
        <v>19.412942688130222</v>
      </c>
      <c r="H68" s="184">
        <f>IF(OR($B68="Jan",$B68="Feb",$B68="Mar"),HLOOKUP(DATEVALUE(CONCATENATE($B68,"-",(RIGHT(H$9,2)))),'Annual averages'!$8:$43,30,FALSE),HLOOKUP(DATEVALUE(CONCATENATE($B68,"-",(LEFT(H$9,4)))),'Annual averages'!$8:$43,30,FALSE))</f>
        <v>17.653789162198382</v>
      </c>
      <c r="I68" s="184">
        <f>IF(OR($B68="Jan",$B68="Feb",$B68="Mar"),HLOOKUP(DATEVALUE(CONCATENATE($B68,"-",(RIGHT(I$9,2)))),'Annual averages'!$8:$43,30,FALSE),HLOOKUP(DATEVALUE(CONCATENATE($B68,"-",(LEFT(I$9,4)))),'Annual averages'!$8:$43,30,FALSE))</f>
        <v>18.861823255212101</v>
      </c>
      <c r="J68" s="184">
        <f>IF(OR($B68="Jan",$B68="Feb",$B68="Mar"),HLOOKUP(DATEVALUE(CONCATENATE($B68,"-",(RIGHT(J$9,2)))),'Annual averages'!$8:$43,30,FALSE),HLOOKUP(DATEVALUE(CONCATENATE($B68,"-",(LEFT(J$9,4)))),'Annual averages'!$8:$43,30,FALSE))</f>
        <v>20.617430892538799</v>
      </c>
      <c r="K68" s="184">
        <f>IF(OR($B68="Jan",$B68="Feb",$B68="Mar"),HLOOKUP(DATEVALUE(CONCATENATE($B68,"-",(RIGHT(K$9,2)))),'Annual averages'!$8:$43,30,FALSE),HLOOKUP(DATEVALUE(CONCATENATE($B68,"-",(LEFT(K$9,4)))),'Annual averages'!$8:$43,30,FALSE))</f>
        <v>20.046014511192801</v>
      </c>
      <c r="L68" s="184">
        <f>IF(OR($B68="Jan",$B68="Feb",$B68="Mar"),HLOOKUP(DATEVALUE(CONCATENATE($B68,"-",(RIGHT(L$9,2)))),'Annual averages'!$8:$43,30,FALSE),HLOOKUP(DATEVALUE(CONCATENATE($B68,"-",(LEFT(L$9,4)))),'Annual averages'!$8:$43,30,FALSE))</f>
        <v>23.123325384441401</v>
      </c>
      <c r="M68" s="184">
        <f>IF(OR($B68="Jan",$B68="Feb",$B68="Mar"),HLOOKUP(DATEVALUE(CONCATENATE($B68,"-",(RIGHT(M$9,2)))),'Annual averages'!$8:$43,30,FALSE),HLOOKUP(DATEVALUE(CONCATENATE($B68,"-",(LEFT(M$9,4)))),'Annual averages'!$8:$43,30,FALSE))</f>
        <v>22.9086315890458</v>
      </c>
      <c r="N68" s="184">
        <f>IF(OR($B68="Jan",$B68="Feb",$B68="Mar"),HLOOKUP(DATEVALUE(CONCATENATE($B68,"-",(RIGHT(N$9,2)))),'Annual averages'!$8:$43,30,FALSE),HLOOKUP(DATEVALUE(CONCATENATE($B68,"-",(LEFT(N$9,4)))),'Annual averages'!$8:$43,30,FALSE))</f>
        <v>17.1134006581071</v>
      </c>
      <c r="O68" s="184">
        <f>IF(OR($B68="Jan",$B68="Feb",$B68="Mar"),HLOOKUP(DATEVALUE(CONCATENATE($B68,"-",(RIGHT(O$9,2)))),'Annual averages'!$8:$43,30,FALSE),HLOOKUP(DATEVALUE(CONCATENATE($B68,"-",(LEFT(O$9,4)))),'Annual averages'!$8:$43,30,FALSE))</f>
        <v>16.461414547310387</v>
      </c>
      <c r="P68" s="184">
        <f>IF(OR($B68="Jan",$B68="Feb",$B68="Mar"),HLOOKUP(DATEVALUE(CONCATENATE($B68,"-",(RIGHT(P$9,2)))),'Annual averages'!$8:$43,30,FALSE),HLOOKUP(DATEVALUE(CONCATENATE($B68,"-",(LEFT(P$9,4)))),'Annual averages'!$8:$43,30,FALSE))</f>
        <v>21.636040582557911</v>
      </c>
      <c r="Q68" s="184">
        <f>IF(OR($B68="Jan",$B68="Feb",$B68="Mar"),HLOOKUP(DATEVALUE(CONCATENATE($B68,"-",(RIGHT(Q$9,2)))),'Annual averages'!$8:$43,30,FALSE),HLOOKUP(DATEVALUE(CONCATENATE($B68,"-",(LEFT(Q$9,4)))),'Annual averages'!$8:$43,30,FALSE))</f>
        <v>20.979201175531017</v>
      </c>
      <c r="R68" s="184">
        <f>IF(OR($B68="Jan",$B68="Feb",$B68="Mar"),HLOOKUP(DATEVALUE(CONCATENATE($B68,"-",(RIGHT(R$9,2)))),'Annual averages'!$8:$43,30,FALSE),HLOOKUP(DATEVALUE(CONCATENATE($B68,"-",(LEFT(R$9,4)))),'Annual averages'!$8:$43,30,FALSE))</f>
        <v>20.701404616041998</v>
      </c>
      <c r="S68" s="184">
        <f>IF(OR($B68="Jan",$B68="Feb",$B68="Mar"),HLOOKUP(DATEVALUE(CONCATENATE($B68,"-",(RIGHT(S$9,2)))),'Annual averages'!$8:$43,30,FALSE),HLOOKUP(DATEVALUE(CONCATENATE($B68,"-",(LEFT(S$9,4)))),'Annual averages'!$8:$43,30,FALSE))</f>
        <v>20.714837315831261</v>
      </c>
      <c r="T68" s="184">
        <f>IF(OR($B68="Jan",$B68="Feb",$B68="Mar"),HLOOKUP(DATEVALUE(CONCATENATE($B68,"-",(RIGHT(T$9,2)))),'Annual averages'!$8:$43,30,FALSE),HLOOKUP(DATEVALUE(CONCATENATE($B68,"-",(LEFT(T$9,4)))),'Annual averages'!$8:$43,30,FALSE))</f>
        <v>22.603284132015801</v>
      </c>
      <c r="U68" s="184">
        <f>IFERROR(IF(OR($B68="Jan",$B68="Feb",$B68="Mar"),HLOOKUP(DATEVALUE(CONCATENATE($B68,"-",(RIGHT(U$9,2)))),'Annual averages'!$8:$43,30,FALSE),HLOOKUP(DATEVALUE(CONCATENATE($B68,"-",(LEFT(U$9,4)))),'Annual averages'!$8:$43,30,FALSE)),"")</f>
        <v>33.082766202873984</v>
      </c>
      <c r="V68" s="184" t="str">
        <f>IFERROR(IF(OR($B68="Jan",$B68="Feb",$B68="Mar"),HLOOKUP(DATEVALUE(CONCATENATE($B68,"-",(RIGHT(V$9,2)))),'Annual averages'!$8:$43,30,FALSE),HLOOKUP(DATEVALUE(CONCATENATE($B68,"-",(LEFT(V$9,4)))),'Annual averages'!$8:$43,30,FALSE)),"")</f>
        <v/>
      </c>
    </row>
    <row r="69" spans="2:22" ht="15" customHeight="1">
      <c r="B69" s="137" t="str">
        <f t="shared" si="2"/>
        <v>Feb</v>
      </c>
      <c r="C69" s="183">
        <f>IF(OR($B69="Jan",$B69="Feb",$B69="Mar"),HLOOKUP(DATEVALUE(CONCATENATE($B69,"-",(RIGHT(C$9,2)))),'Annual averages'!$8:$43,30,FALSE),HLOOKUP(DATEVALUE(CONCATENATE($B69,"-",(LEFT(C$9,4)))),'Annual averages'!$8:$43,30,FALSE))</f>
        <v>14.920923066908923</v>
      </c>
      <c r="D69" s="183">
        <f>IF(OR($B69="Jan",$B69="Feb",$B69="Mar"),HLOOKUP(DATEVALUE(CONCATENATE($B69,"-",(RIGHT(D$9,2)))),'Annual averages'!$8:$43,30,FALSE),HLOOKUP(DATEVALUE(CONCATENATE($B69,"-",(LEFT(D$9,4)))),'Annual averages'!$8:$43,30,FALSE))</f>
        <v>14.90157709594517</v>
      </c>
      <c r="E69" s="183">
        <f>IF(OR($B69="Jan",$B69="Feb",$B69="Mar"),HLOOKUP(DATEVALUE(CONCATENATE($B69,"-",(RIGHT(E$9,2)))),'Annual averages'!$8:$43,30,FALSE),HLOOKUP(DATEVALUE(CONCATENATE($B69,"-",(LEFT(E$9,4)))),'Annual averages'!$8:$43,30,FALSE))</f>
        <v>13.958816633154322</v>
      </c>
      <c r="F69" s="183">
        <f>IF(OR($B69="Jan",$B69="Feb",$B69="Mar"),HLOOKUP(DATEVALUE(CONCATENATE($B69,"-",(RIGHT(F$9,2)))),'Annual averages'!$8:$43,30,FALSE),HLOOKUP(DATEVALUE(CONCATENATE($B69,"-",(LEFT(F$9,4)))),'Annual averages'!$8:$43,30,FALSE))</f>
        <v>16.860969331085094</v>
      </c>
      <c r="G69" s="183">
        <f>IF(OR($B69="Jan",$B69="Feb",$B69="Mar"),HLOOKUP(DATEVALUE(CONCATENATE($B69,"-",(RIGHT(G$9,2)))),'Annual averages'!$8:$43,30,FALSE),HLOOKUP(DATEVALUE(CONCATENATE($B69,"-",(LEFT(G$9,4)))),'Annual averages'!$8:$43,30,FALSE))</f>
        <v>19.178373927180971</v>
      </c>
      <c r="H69" s="183">
        <f>IF(OR($B69="Jan",$B69="Feb",$B69="Mar"),HLOOKUP(DATEVALUE(CONCATENATE($B69,"-",(RIGHT(H$9,2)))),'Annual averages'!$8:$43,30,FALSE),HLOOKUP(DATEVALUE(CONCATENATE($B69,"-",(LEFT(H$9,4)))),'Annual averages'!$8:$43,30,FALSE))</f>
        <v>17.624139314010932</v>
      </c>
      <c r="I69" s="183">
        <f>IF(OR($B69="Jan",$B69="Feb",$B69="Mar"),HLOOKUP(DATEVALUE(CONCATENATE($B69,"-",(RIGHT(I$9,2)))),'Annual averages'!$8:$43,30,FALSE),HLOOKUP(DATEVALUE(CONCATENATE($B69,"-",(LEFT(I$9,4)))),'Annual averages'!$8:$43,30,FALSE))</f>
        <v>18.949596592198802</v>
      </c>
      <c r="J69" s="183">
        <f>IF(OR($B69="Jan",$B69="Feb",$B69="Mar"),HLOOKUP(DATEVALUE(CONCATENATE($B69,"-",(RIGHT(J$9,2)))),'Annual averages'!$8:$43,30,FALSE),HLOOKUP(DATEVALUE(CONCATENATE($B69,"-",(LEFT(J$9,4)))),'Annual averages'!$8:$43,30,FALSE))</f>
        <v>20.752944757463201</v>
      </c>
      <c r="K69" s="183">
        <f>IF(OR($B69="Jan",$B69="Feb",$B69="Mar"),HLOOKUP(DATEVALUE(CONCATENATE($B69,"-",(RIGHT(K$9,2)))),'Annual averages'!$8:$43,30,FALSE),HLOOKUP(DATEVALUE(CONCATENATE($B69,"-",(LEFT(K$9,4)))),'Annual averages'!$8:$43,30,FALSE))</f>
        <v>19.8668433021016</v>
      </c>
      <c r="L69" s="183">
        <f>IF(OR($B69="Jan",$B69="Feb",$B69="Mar"),HLOOKUP(DATEVALUE(CONCATENATE($B69,"-",(RIGHT(L$9,2)))),'Annual averages'!$8:$43,30,FALSE),HLOOKUP(DATEVALUE(CONCATENATE($B69,"-",(LEFT(L$9,4)))),'Annual averages'!$8:$43,30,FALSE))</f>
        <v>23.502469003970401</v>
      </c>
      <c r="M69" s="183">
        <f>IF(OR($B69="Jan",$B69="Feb",$B69="Mar"),HLOOKUP(DATEVALUE(CONCATENATE($B69,"-",(RIGHT(M$9,2)))),'Annual averages'!$8:$43,30,FALSE),HLOOKUP(DATEVALUE(CONCATENATE($B69,"-",(LEFT(M$9,4)))),'Annual averages'!$8:$43,30,FALSE))</f>
        <v>22.336803835426998</v>
      </c>
      <c r="N69" s="183">
        <f>IF(OR($B69="Jan",$B69="Feb",$B69="Mar"),HLOOKUP(DATEVALUE(CONCATENATE($B69,"-",(RIGHT(N$9,2)))),'Annual averages'!$8:$43,30,FALSE),HLOOKUP(DATEVALUE(CONCATENATE($B69,"-",(LEFT(N$9,4)))),'Annual averages'!$8:$43,30,FALSE))</f>
        <v>17.124420046451</v>
      </c>
      <c r="O69" s="183">
        <f>IF(OR($B69="Jan",$B69="Feb",$B69="Mar"),HLOOKUP(DATEVALUE(CONCATENATE($B69,"-",(RIGHT(O$9,2)))),'Annual averages'!$8:$43,30,FALSE),HLOOKUP(DATEVALUE(CONCATENATE($B69,"-",(LEFT(O$9,4)))),'Annual averages'!$8:$43,30,FALSE))</f>
        <v>16.561354443254071</v>
      </c>
      <c r="P69" s="183">
        <f>IF(OR($B69="Jan",$B69="Feb",$B69="Mar"),HLOOKUP(DATEVALUE(CONCATENATE($B69,"-",(RIGHT(P$9,2)))),'Annual averages'!$8:$43,30,FALSE),HLOOKUP(DATEVALUE(CONCATENATE($B69,"-",(LEFT(P$9,4)))),'Annual averages'!$8:$43,30,FALSE))</f>
        <v>21.624914207418822</v>
      </c>
      <c r="Q69" s="183">
        <f>IF(OR($B69="Jan",$B69="Feb",$B69="Mar"),HLOOKUP(DATEVALUE(CONCATENATE($B69,"-",(RIGHT(Q$9,2)))),'Annual averages'!$8:$43,30,FALSE),HLOOKUP(DATEVALUE(CONCATENATE($B69,"-",(LEFT(Q$9,4)))),'Annual averages'!$8:$43,30,FALSE))</f>
        <v>20.850902394136924</v>
      </c>
      <c r="R69" s="183">
        <f>IF(OR($B69="Jan",$B69="Feb",$B69="Mar"),HLOOKUP(DATEVALUE(CONCATENATE($B69,"-",(RIGHT(R$9,2)))),'Annual averages'!$8:$43,30,FALSE),HLOOKUP(DATEVALUE(CONCATENATE($B69,"-",(LEFT(R$9,4)))),'Annual averages'!$8:$43,30,FALSE))</f>
        <v>20.653913439320515</v>
      </c>
      <c r="S69" s="183">
        <f>IF(OR($B67="Jan",$B67="Feb",$B67="Mar"),HLOOKUP(DATEVALUE(CONCATENATE($B67,"-",(RIGHT(S$9,2)))),'Annual averages'!$8:$43,30,FALSE),HLOOKUP(DATEVALUE(CONCATENATE($B67,"-",(LEFT(S$9,4)))),'Annual averages'!$8:$43,30,FALSE))</f>
        <v>20.631413843313389</v>
      </c>
      <c r="T69" s="183">
        <f>IF(OR($B67="Jan",$B67="Feb",$B67="Mar"),HLOOKUP(DATEVALUE(CONCATENATE($B67,"-",(RIGHT(T$9,2)))),'Annual averages'!$8:$43,30,FALSE),HLOOKUP(DATEVALUE(CONCATENATE($B67,"-",(LEFT(T$9,4)))),'Annual averages'!$8:$43,30,FALSE))</f>
        <v>22.33001522073668</v>
      </c>
      <c r="U69" s="183">
        <f>IFERROR(IF(OR($B69="Jan",$B69="Feb",$B69="Mar"),HLOOKUP(DATEVALUE(CONCATENATE($B69,"-",(RIGHT(U$9,2)))),'Annual averages'!$8:$43,30,FALSE),HLOOKUP(DATEVALUE(CONCATENATE($B69,"-",(LEFT(U$9,4)))),'Annual averages'!$8:$43,30,FALSE)),"")</f>
        <v>33.808127122539524</v>
      </c>
      <c r="V69" s="183" t="str">
        <f>IFERROR(IF(OR($B69="Jan",$B69="Feb",$B69="Mar"),HLOOKUP(DATEVALUE(CONCATENATE($B69,"-",(RIGHT(V$9,2)))),'Annual averages'!$8:$43,30,FALSE),HLOOKUP(DATEVALUE(CONCATENATE($B69,"-",(LEFT(V$9,4)))),'Annual averages'!$8:$43,30,FALSE)),"")</f>
        <v/>
      </c>
    </row>
    <row r="70" spans="2:22" ht="15" customHeight="1">
      <c r="B70" s="180" t="str">
        <f t="shared" si="2"/>
        <v>Mar</v>
      </c>
      <c r="C70" s="184">
        <f>IF(OR($B70="Jan",$B70="Feb",$B70="Mar"),HLOOKUP(DATEVALUE(CONCATENATE($B70,"-",(RIGHT(C$9,2)))),'Annual averages'!$8:$43,30,FALSE),HLOOKUP(DATEVALUE(CONCATENATE($B70,"-",(LEFT(C$9,4)))),'Annual averages'!$8:$43,30,FALSE))</f>
        <v>14.81699267873986</v>
      </c>
      <c r="D70" s="184">
        <f>IF(OR($B70="Jan",$B70="Feb",$B70="Mar"),HLOOKUP(DATEVALUE(CONCATENATE($B70,"-",(RIGHT(D$9,2)))),'Annual averages'!$8:$43,30,FALSE),HLOOKUP(DATEVALUE(CONCATENATE($B70,"-",(LEFT(D$9,4)))),'Annual averages'!$8:$43,30,FALSE))</f>
        <v>14.780764600805904</v>
      </c>
      <c r="E70" s="184">
        <f>IF(OR($B70="Jan",$B70="Feb",$B70="Mar"),HLOOKUP(DATEVALUE(CONCATENATE($B70,"-",(RIGHT(E$9,2)))),'Annual averages'!$8:$43,30,FALSE),HLOOKUP(DATEVALUE(CONCATENATE($B70,"-",(LEFT(E$9,4)))),'Annual averages'!$8:$43,30,FALSE))</f>
        <v>13.564877974333351</v>
      </c>
      <c r="F70" s="184">
        <f>IF(OR($B70="Jan",$B70="Feb",$B70="Mar"),HLOOKUP(DATEVALUE(CONCATENATE($B70,"-",(RIGHT(F$9,2)))),'Annual averages'!$8:$43,30,FALSE),HLOOKUP(DATEVALUE(CONCATENATE($B70,"-",(LEFT(F$9,4)))),'Annual averages'!$8:$43,30,FALSE))</f>
        <v>17.366362254850419</v>
      </c>
      <c r="G70" s="184">
        <f>IF(OR($B70="Jan",$B70="Feb",$B70="Mar"),HLOOKUP(DATEVALUE(CONCATENATE($B70,"-",(RIGHT(G$9,2)))),'Annual averages'!$8:$43,30,FALSE),HLOOKUP(DATEVALUE(CONCATENATE($B70,"-",(LEFT(G$9,4)))),'Annual averages'!$8:$43,30,FALSE))</f>
        <v>18.984822652496611</v>
      </c>
      <c r="H70" s="184">
        <f>IF(OR($B70="Jan",$B70="Feb",$B70="Mar"),HLOOKUP(DATEVALUE(CONCATENATE($B70,"-",(RIGHT(H$9,2)))),'Annual averages'!$8:$43,30,FALSE),HLOOKUP(DATEVALUE(CONCATENATE($B70,"-",(LEFT(H$9,4)))),'Annual averages'!$8:$43,30,FALSE))</f>
        <v>17.732277305339412</v>
      </c>
      <c r="I70" s="184">
        <f>IF(OR($B70="Jan",$B70="Feb",$B70="Mar"),HLOOKUP(DATEVALUE(CONCATENATE($B70,"-",(RIGHT(I$9,2)))),'Annual averages'!$8:$43,30,FALSE),HLOOKUP(DATEVALUE(CONCATENATE($B70,"-",(LEFT(I$9,4)))),'Annual averages'!$8:$43,30,FALSE))</f>
        <v>19.1338964454999</v>
      </c>
      <c r="J70" s="184">
        <f>IF(OR($B70="Jan",$B70="Feb",$B70="Mar"),HLOOKUP(DATEVALUE(CONCATENATE($B70,"-",(RIGHT(J$9,2)))),'Annual averages'!$8:$43,30,FALSE),HLOOKUP(DATEVALUE(CONCATENATE($B70,"-",(LEFT(J$9,4)))),'Annual averages'!$8:$43,30,FALSE))</f>
        <v>20.822476596212098</v>
      </c>
      <c r="K70" s="184">
        <f>IF(OR($B70="Jan",$B70="Feb",$B70="Mar"),HLOOKUP(DATEVALUE(CONCATENATE($B70,"-",(RIGHT(K$9,2)))),'Annual averages'!$8:$43,30,FALSE),HLOOKUP(DATEVALUE(CONCATENATE($B70,"-",(LEFT(K$9,4)))),'Annual averages'!$8:$43,30,FALSE))</f>
        <v>19.870399476957299</v>
      </c>
      <c r="L70" s="184">
        <f>IF(OR($B70="Jan",$B70="Feb",$B70="Mar"),HLOOKUP(DATEVALUE(CONCATENATE($B70,"-",(RIGHT(L$9,2)))),'Annual averages'!$8:$43,30,FALSE),HLOOKUP(DATEVALUE(CONCATENATE($B70,"-",(LEFT(L$9,4)))),'Annual averages'!$8:$43,30,FALSE))</f>
        <v>23.841879815191199</v>
      </c>
      <c r="M70" s="184">
        <f>IF(OR($B70="Jan",$B70="Feb",$B70="Mar"),HLOOKUP(DATEVALUE(CONCATENATE($B70,"-",(RIGHT(M$9,2)))),'Annual averages'!$8:$43,30,FALSE),HLOOKUP(DATEVALUE(CONCATENATE($B70,"-",(LEFT(M$9,4)))),'Annual averages'!$8:$43,30,FALSE))</f>
        <v>21.630427628282</v>
      </c>
      <c r="N70" s="184">
        <f>IF(OR($B70="Jan",$B70="Feb",$B70="Mar"),HLOOKUP(DATEVALUE(CONCATENATE($B70,"-",(RIGHT(N$9,2)))),'Annual averages'!$8:$43,30,FALSE),HLOOKUP(DATEVALUE(CONCATENATE($B70,"-",(LEFT(N$9,4)))),'Annual averages'!$8:$43,30,FALSE))</f>
        <v>17.088455333663799</v>
      </c>
      <c r="O70" s="184">
        <f>IF(OR($B70="Jan",$B70="Feb",$B70="Mar"),HLOOKUP(DATEVALUE(CONCATENATE($B70,"-",(RIGHT(O$9,2)))),'Annual averages'!$8:$43,30,FALSE),HLOOKUP(DATEVALUE(CONCATENATE($B70,"-",(LEFT(O$9,4)))),'Annual averages'!$8:$43,30,FALSE))</f>
        <v>17.189198386368901</v>
      </c>
      <c r="P70" s="184">
        <f>IF(OR($B70="Jan",$B70="Feb",$B70="Mar"),HLOOKUP(DATEVALUE(CONCATENATE($B70,"-",(RIGHT(P$9,2)))),'Annual averages'!$8:$43,30,FALSE),HLOOKUP(DATEVALUE(CONCATENATE($B70,"-",(LEFT(P$9,4)))),'Annual averages'!$8:$43,30,FALSE))</f>
        <v>21.513298298943447</v>
      </c>
      <c r="Q70" s="184">
        <f>IF(OR($B70="Jan",$B70="Feb",$B70="Mar"),HLOOKUP(DATEVALUE(CONCATENATE($B70,"-",(RIGHT(Q$9,2)))),'Annual averages'!$8:$43,30,FALSE),HLOOKUP(DATEVALUE(CONCATENATE($B70,"-",(LEFT(Q$9,4)))),'Annual averages'!$8:$43,30,FALSE))</f>
        <v>20.905564604855485</v>
      </c>
      <c r="R70" s="184">
        <f>IF(OR($B70="Jan",$B70="Feb",$B70="Mar"),HLOOKUP(DATEVALUE(CONCATENATE($B70,"-",(RIGHT(R$9,2)))),'Annual averages'!$8:$43,30,FALSE),HLOOKUP(DATEVALUE(CONCATENATE($B70,"-",(LEFT(R$9,4)))),'Annual averages'!$8:$43,30,FALSE))</f>
        <v>20.8130379995319</v>
      </c>
      <c r="S70" s="184">
        <f>IF(OR($B70="Jan",$B70="Feb",$B70="Mar"),HLOOKUP(DATEVALUE(CONCATENATE($B70,"-",(RIGHT(S$9,2)))),'Annual averages'!$8:$43,30,FALSE),HLOOKUP(DATEVALUE(CONCATENATE($B70,"-",(LEFT(S$9,4)))),'Annual averages'!$8:$43,30,FALSE))</f>
        <v>20.916073178219253</v>
      </c>
      <c r="T70" s="184">
        <f>IF(OR($B70="Jan",$B70="Feb",$B70="Mar"),HLOOKUP(DATEVALUE(CONCATENATE($B70,"-",(RIGHT(T$9,2)))),'Annual averages'!$8:$43,30,FALSE),HLOOKUP(DATEVALUE(CONCATENATE($B70,"-",(LEFT(T$9,4)))),'Annual averages'!$8:$43,30,FALSE))</f>
        <v>23.662613144766489</v>
      </c>
      <c r="U70" s="184">
        <f>IFERROR(IF(OR($B70="Jan",$B70="Feb",$B70="Mar"),HLOOKUP(DATEVALUE(CONCATENATE($B70,"-",(RIGHT(U$9,2)))),'Annual averages'!$8:$43,30,FALSE),HLOOKUP(DATEVALUE(CONCATENATE($B70,"-",(LEFT(U$9,4)))),'Annual averages'!$8:$43,30,FALSE)),"")</f>
        <v>33.750860693457966</v>
      </c>
      <c r="V70" s="184" t="str">
        <f>IFERROR(IF(OR($B70="Jan",$B70="Feb",$B70="Mar"),HLOOKUP(DATEVALUE(CONCATENATE($B70,"-",(RIGHT(V$9,2)))),'Annual averages'!$8:$43,30,FALSE),HLOOKUP(DATEVALUE(CONCATENATE($B70,"-",(LEFT(V$9,4)))),'Annual averages'!$8:$43,30,FALSE)),"")</f>
        <v/>
      </c>
    </row>
  </sheetData>
  <phoneticPr fontId="57" type="noConversion"/>
  <pageMargins left="0.7" right="0.7" top="0.75" bottom="0.75" header="0.3" footer="0.3"/>
  <pageSetup paperSize="9" orientation="portrait" r:id="rId1"/>
  <ignoredErrors>
    <ignoredError sqref="S65 S67 S66 S68:S6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
  <sheetViews>
    <sheetView workbookViewId="0">
      <selection activeCell="K33" sqref="K33"/>
    </sheetView>
  </sheetViews>
  <sheetFormatPr defaultColWidth="9.26953125" defaultRowHeight="12.5"/>
  <cols>
    <col min="1" max="16384" width="9.26953125" style="1"/>
  </cols>
  <sheetData>
    <row r="1" spans="1:25">
      <c r="A1" s="2"/>
    </row>
    <row r="3" spans="1:25">
      <c r="Y3" s="9" t="s">
        <v>12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9"/>
  <sheetViews>
    <sheetView showGridLines="0" workbookViewId="0">
      <selection activeCell="I28" sqref="I28:J28"/>
    </sheetView>
  </sheetViews>
  <sheetFormatPr defaultRowHeight="12.5"/>
  <cols>
    <col min="2" max="2" width="38.7265625" customWidth="1"/>
    <col min="3" max="5" width="12.7265625" style="3" customWidth="1"/>
    <col min="6" max="7" width="12.7265625" customWidth="1"/>
    <col min="8" max="10" width="5" customWidth="1"/>
    <col min="11" max="11" width="38.7265625" style="3" customWidth="1"/>
    <col min="12" max="16" width="12.7265625" style="3" customWidth="1"/>
  </cols>
  <sheetData>
    <row r="1" spans="1:36">
      <c r="A1" s="1"/>
      <c r="B1" s="1"/>
      <c r="C1" s="2"/>
      <c r="D1" s="2"/>
      <c r="E1" s="2"/>
      <c r="F1" s="1"/>
      <c r="G1" s="1"/>
      <c r="H1" s="1"/>
      <c r="I1" s="1"/>
      <c r="J1" s="1"/>
      <c r="K1" s="23"/>
      <c r="L1" s="1"/>
      <c r="M1" s="2"/>
      <c r="N1" s="23"/>
      <c r="O1" s="1"/>
      <c r="P1" s="2"/>
      <c r="Q1" s="23"/>
      <c r="R1" s="1"/>
      <c r="S1" s="2"/>
      <c r="T1" s="1"/>
      <c r="U1" s="1"/>
      <c r="V1" s="1"/>
      <c r="W1" s="1"/>
      <c r="X1" s="1"/>
      <c r="Y1" s="1"/>
      <c r="Z1" s="1"/>
      <c r="AA1" s="1"/>
      <c r="AB1" s="1"/>
      <c r="AC1" s="1"/>
      <c r="AD1" s="1"/>
      <c r="AE1" s="1"/>
      <c r="AF1" s="1"/>
      <c r="AG1" s="1"/>
      <c r="AH1" s="1"/>
      <c r="AI1" s="1"/>
      <c r="AJ1" s="1"/>
    </row>
    <row r="2" spans="1:36" ht="15.5">
      <c r="A2" s="1"/>
      <c r="B2" s="35" t="s">
        <v>123</v>
      </c>
      <c r="C2" s="36"/>
      <c r="D2" s="36"/>
      <c r="E2" s="36"/>
      <c r="F2" s="36"/>
      <c r="G2" s="36"/>
      <c r="H2" s="22"/>
      <c r="I2" s="2"/>
      <c r="J2" s="1"/>
      <c r="K2" s="35" t="s">
        <v>130</v>
      </c>
      <c r="L2" s="32"/>
      <c r="M2" s="32"/>
      <c r="N2" s="56"/>
      <c r="O2" s="32"/>
      <c r="P2" s="32"/>
      <c r="Q2" s="23"/>
      <c r="R2" s="25"/>
      <c r="S2" s="2"/>
      <c r="T2" s="1"/>
      <c r="U2" s="1"/>
      <c r="V2" s="1"/>
      <c r="W2" s="1"/>
      <c r="X2" s="1"/>
      <c r="Y2" s="1"/>
      <c r="Z2" s="1"/>
      <c r="AA2" s="1"/>
      <c r="AB2" s="1"/>
      <c r="AC2" s="1"/>
      <c r="AD2" s="1"/>
      <c r="AE2" s="1"/>
      <c r="AF2" s="1"/>
      <c r="AG2" s="1"/>
      <c r="AH2" s="1"/>
      <c r="AI2" s="1"/>
      <c r="AJ2" s="1"/>
    </row>
    <row r="3" spans="1:36" ht="15" customHeight="1">
      <c r="A3" s="1"/>
      <c r="B3" s="37"/>
      <c r="C3" s="38" t="s">
        <v>96</v>
      </c>
      <c r="D3" s="38">
        <f>MAX('Monthly averages'!$8:$8)</f>
        <v>45200</v>
      </c>
      <c r="E3" s="38">
        <f>EDATE(D3,-12)</f>
        <v>44835</v>
      </c>
      <c r="F3" s="186" t="s">
        <v>82</v>
      </c>
      <c r="G3" s="186" t="s">
        <v>83</v>
      </c>
      <c r="H3" s="16"/>
      <c r="I3" s="1"/>
      <c r="J3" s="1"/>
      <c r="K3" s="37"/>
      <c r="L3" s="38" t="s">
        <v>96</v>
      </c>
      <c r="M3" s="38">
        <f>D3</f>
        <v>45200</v>
      </c>
      <c r="N3" s="57">
        <f>E3</f>
        <v>44835</v>
      </c>
      <c r="O3" s="186" t="s">
        <v>82</v>
      </c>
      <c r="P3" s="187" t="s">
        <v>83</v>
      </c>
      <c r="Q3" s="23"/>
      <c r="R3" s="1"/>
      <c r="S3" s="2"/>
      <c r="T3" s="1"/>
      <c r="U3" s="1"/>
      <c r="V3" s="1"/>
      <c r="W3" s="1"/>
      <c r="X3" s="1"/>
      <c r="Y3" s="1"/>
      <c r="Z3" s="1"/>
      <c r="AA3" s="1"/>
      <c r="AB3" s="1"/>
      <c r="AC3" s="1"/>
      <c r="AD3" s="1"/>
      <c r="AE3" s="1"/>
      <c r="AF3" s="1"/>
      <c r="AG3" s="1"/>
      <c r="AH3" s="1"/>
      <c r="AI3" s="1"/>
      <c r="AJ3" s="1"/>
    </row>
    <row r="4" spans="1:36" ht="15" customHeight="1">
      <c r="A4" s="1"/>
      <c r="B4" s="204" t="s">
        <v>116</v>
      </c>
      <c r="C4" s="205"/>
      <c r="D4" s="205"/>
      <c r="E4" s="205"/>
      <c r="F4" s="205"/>
      <c r="G4" s="206"/>
      <c r="H4" s="17"/>
      <c r="I4" s="23"/>
      <c r="J4" s="1"/>
      <c r="K4" s="204" t="s">
        <v>116</v>
      </c>
      <c r="L4" s="205"/>
      <c r="M4" s="205"/>
      <c r="N4" s="205"/>
      <c r="O4" s="205"/>
      <c r="P4" s="206"/>
      <c r="Q4" s="24"/>
      <c r="R4" s="1"/>
      <c r="S4" s="1"/>
      <c r="T4" s="1"/>
      <c r="U4" s="1"/>
      <c r="V4" s="1"/>
      <c r="W4" s="1"/>
      <c r="X4" s="1"/>
      <c r="Y4" s="1"/>
      <c r="Z4" s="1"/>
      <c r="AA4" s="1"/>
      <c r="AB4" s="1"/>
      <c r="AC4" s="1"/>
      <c r="AD4" s="1"/>
      <c r="AE4" s="1"/>
      <c r="AF4" s="1"/>
      <c r="AG4" s="1"/>
      <c r="AH4" s="1"/>
      <c r="AI4" s="1"/>
    </row>
    <row r="5" spans="1:36" ht="15" customHeight="1">
      <c r="A5" s="1"/>
      <c r="B5" s="45" t="s">
        <v>0</v>
      </c>
      <c r="C5" s="39" t="s">
        <v>99</v>
      </c>
      <c r="D5" s="47">
        <f>HLOOKUP($D$3,'Monthly averages'!$CK$8:$ZZ$42,3,FALSE)</f>
        <v>217.06201550387595</v>
      </c>
      <c r="E5" s="47">
        <f>HLOOKUP($E$3,'Monthly averages'!$CK$8:$HZ$42,3,FALSE)</f>
        <v>217.96376811594203</v>
      </c>
      <c r="F5" s="47">
        <f>D5-E5</f>
        <v>-0.90175261206607615</v>
      </c>
      <c r="G5" s="48">
        <f>(D5/E5)-1</f>
        <v>-4.1371674744877796E-3</v>
      </c>
      <c r="H5" s="15"/>
      <c r="I5" s="23"/>
      <c r="J5" s="23"/>
      <c r="K5" s="58" t="s">
        <v>0</v>
      </c>
      <c r="L5" s="59" t="s">
        <v>99</v>
      </c>
      <c r="M5" s="55">
        <f>HLOOKUP($D$3,'Annual averages'!$CJ$8:$ST$43,3,FALSE)</f>
        <v>214.13953488372093</v>
      </c>
      <c r="N5" s="55">
        <f>HLOOKUP($E$3,'Annual averages'!$CJ$8:$ST$43,3,FALSE)</f>
        <v>212.8840579710145</v>
      </c>
      <c r="O5" s="60">
        <f t="shared" ref="O5:O20" si="0">M5-N5</f>
        <v>1.2554769127064276</v>
      </c>
      <c r="P5" s="61">
        <f t="shared" ref="P5:P20" si="1">(M5/N5)-1</f>
        <v>5.8974679676453423E-3</v>
      </c>
      <c r="Q5" s="24"/>
      <c r="R5" s="1"/>
      <c r="S5" s="1"/>
      <c r="T5" s="1"/>
      <c r="U5" s="1"/>
      <c r="V5" s="1"/>
      <c r="W5" s="1"/>
      <c r="X5" s="1"/>
      <c r="Y5" s="1"/>
      <c r="Z5" s="1"/>
      <c r="AA5" s="1"/>
      <c r="AB5" s="1"/>
      <c r="AC5" s="1"/>
      <c r="AD5" s="1"/>
      <c r="AE5" s="1"/>
      <c r="AF5" s="1"/>
      <c r="AG5" s="1"/>
      <c r="AH5" s="1"/>
      <c r="AI5" s="1"/>
    </row>
    <row r="6" spans="1:36" ht="15" customHeight="1">
      <c r="A6" s="1"/>
      <c r="B6" s="46" t="s">
        <v>26</v>
      </c>
      <c r="C6" s="40" t="s">
        <v>99</v>
      </c>
      <c r="D6" s="49">
        <f>HLOOKUP($D$3,'Monthly averages'!$CK$8:$ZZ$42,4,FALSE)</f>
        <v>181.53488372093022</v>
      </c>
      <c r="E6" s="49">
        <f>HLOOKUP($E$3,'Monthly averages'!$CK$8:$HZ$42,4,FALSE)</f>
        <v>182.47826086956522</v>
      </c>
      <c r="F6" s="49">
        <f>D6-E6</f>
        <v>-0.943377148634994</v>
      </c>
      <c r="G6" s="50">
        <f>(D6/E6)-1</f>
        <v>-5.1698056751501298E-3</v>
      </c>
      <c r="H6" s="15"/>
      <c r="I6" s="23"/>
      <c r="J6" s="1"/>
      <c r="K6" s="62" t="s">
        <v>33</v>
      </c>
      <c r="L6" s="63" t="s">
        <v>10</v>
      </c>
      <c r="M6" s="64">
        <f>HLOOKUP($D$3,'Annual averages'!$CJ$8:$ST$43,5,FALSE)</f>
        <v>102.18288444830581</v>
      </c>
      <c r="N6" s="64">
        <f>HLOOKUP($E$3,'Annual averages'!$CJ$8:$ST$43,5,FALSE)</f>
        <v>100.67397372183264</v>
      </c>
      <c r="O6" s="65">
        <f t="shared" si="0"/>
        <v>1.5089107264731751</v>
      </c>
      <c r="P6" s="66">
        <f t="shared" si="1"/>
        <v>1.4988091466840991E-2</v>
      </c>
      <c r="Q6" s="24"/>
      <c r="R6" s="1"/>
      <c r="S6" s="1"/>
      <c r="T6" s="1"/>
      <c r="U6" s="1"/>
      <c r="V6" s="1"/>
      <c r="W6" s="1"/>
      <c r="X6" s="1"/>
      <c r="Y6" s="1"/>
      <c r="Z6" s="1"/>
      <c r="AA6" s="1"/>
      <c r="AB6" s="1"/>
      <c r="AC6" s="1"/>
      <c r="AD6" s="1"/>
      <c r="AE6" s="1"/>
      <c r="AF6" s="1"/>
      <c r="AG6" s="1"/>
      <c r="AH6" s="1"/>
      <c r="AI6" s="1"/>
    </row>
    <row r="7" spans="1:36" ht="15" customHeight="1">
      <c r="A7" s="1"/>
      <c r="B7" s="45" t="s">
        <v>84</v>
      </c>
      <c r="C7" s="39" t="s">
        <v>10</v>
      </c>
      <c r="D7" s="51">
        <f>(D6/D5)*100</f>
        <v>83.632727402592764</v>
      </c>
      <c r="E7" s="51">
        <f>(E6/E5)*100</f>
        <v>83.719538548488984</v>
      </c>
      <c r="F7" s="51">
        <f>D7-E7</f>
        <v>-8.681114589622041E-2</v>
      </c>
      <c r="G7" s="52"/>
      <c r="H7" s="18"/>
      <c r="I7" s="23"/>
      <c r="J7" s="1"/>
      <c r="K7" s="58" t="s">
        <v>34</v>
      </c>
      <c r="L7" s="59" t="s">
        <v>10</v>
      </c>
      <c r="M7" s="67">
        <f>HLOOKUP($D$3,'Annual averages'!$CJ$8:$ST$43,6,FALSE)</f>
        <v>29.112266023029651</v>
      </c>
      <c r="N7" s="67">
        <f>HLOOKUP($E$3,'Annual averages'!$CJ$8:$ST$43,6,FALSE)</f>
        <v>26.482980721238732</v>
      </c>
      <c r="O7" s="68">
        <f t="shared" si="0"/>
        <v>2.6292853017909188</v>
      </c>
      <c r="P7" s="61"/>
      <c r="Q7" s="24"/>
      <c r="R7" s="1"/>
      <c r="S7" s="1"/>
      <c r="T7" s="1"/>
      <c r="U7" s="1"/>
      <c r="V7" s="1"/>
      <c r="W7" s="1"/>
      <c r="X7" s="1"/>
      <c r="Y7" s="1"/>
      <c r="Z7" s="1"/>
      <c r="AA7" s="1"/>
      <c r="AB7" s="1"/>
      <c r="AC7" s="1"/>
      <c r="AD7" s="1"/>
      <c r="AE7" s="1"/>
      <c r="AF7" s="1"/>
      <c r="AG7" s="1"/>
      <c r="AH7" s="1"/>
      <c r="AI7" s="1"/>
    </row>
    <row r="8" spans="1:36" ht="15" customHeight="1">
      <c r="A8" s="1"/>
      <c r="B8" s="202" t="s">
        <v>117</v>
      </c>
      <c r="C8" s="203"/>
      <c r="D8" s="203"/>
      <c r="E8" s="203"/>
      <c r="F8" s="203"/>
      <c r="G8" s="207"/>
      <c r="H8" s="18"/>
      <c r="I8" s="23"/>
      <c r="J8" s="1"/>
      <c r="K8" s="202" t="s">
        <v>117</v>
      </c>
      <c r="L8" s="203"/>
      <c r="M8" s="203"/>
      <c r="N8" s="203"/>
      <c r="O8" s="203"/>
      <c r="P8" s="207"/>
      <c r="Q8" s="24"/>
      <c r="R8" s="1"/>
      <c r="S8" s="1"/>
      <c r="T8" s="1"/>
      <c r="U8" s="1"/>
      <c r="V8" s="1"/>
      <c r="W8" s="1"/>
      <c r="X8" s="1"/>
      <c r="Y8" s="1"/>
      <c r="Z8" s="1"/>
      <c r="AA8" s="1"/>
      <c r="AB8" s="1"/>
      <c r="AC8" s="1"/>
      <c r="AD8" s="1"/>
      <c r="AE8" s="1"/>
      <c r="AF8" s="1"/>
      <c r="AG8" s="1"/>
      <c r="AH8" s="1"/>
      <c r="AI8" s="1"/>
    </row>
    <row r="9" spans="1:36" ht="15" customHeight="1">
      <c r="A9" s="1"/>
      <c r="B9" s="46" t="s">
        <v>49</v>
      </c>
      <c r="C9" s="40" t="s">
        <v>5</v>
      </c>
      <c r="D9" s="53">
        <f>HLOOKUP($D$3,'Monthly averages'!$CK$8:$ZZ$42,9,FALSE)</f>
        <v>145977.81395348837</v>
      </c>
      <c r="E9" s="53">
        <f>HLOOKUP($E$3,'Monthly averages'!$CK$8:$HZ$42,9,FALSE)</f>
        <v>143763.9420289855</v>
      </c>
      <c r="F9" s="53">
        <f t="shared" ref="F9:F15" si="2">D9-E9</f>
        <v>2213.8719245028624</v>
      </c>
      <c r="G9" s="50">
        <f t="shared" ref="G9:G15" si="3">(D9/E9)-1</f>
        <v>1.5399354617422034E-2</v>
      </c>
      <c r="H9" s="15"/>
      <c r="I9" s="23"/>
      <c r="J9" s="1"/>
      <c r="K9" s="62" t="s">
        <v>50</v>
      </c>
      <c r="L9" s="63" t="s">
        <v>5</v>
      </c>
      <c r="M9" s="53">
        <f>HLOOKUP($D$3,'Annual averages'!$CJ$8:$ST$43,8,FALSE)</f>
        <v>8604.9384231103395</v>
      </c>
      <c r="N9" s="53">
        <f>HLOOKUP($E$3,'Annual averages'!$CJ$8:$ST$43,8,FALSE)</f>
        <v>8166.7579821635236</v>
      </c>
      <c r="O9" s="70">
        <f t="shared" si="0"/>
        <v>438.18044094681591</v>
      </c>
      <c r="P9" s="66">
        <f t="shared" si="1"/>
        <v>5.3654147937751695E-2</v>
      </c>
      <c r="Q9" s="24"/>
      <c r="R9" s="1"/>
      <c r="S9" s="1"/>
      <c r="T9" s="1"/>
      <c r="U9" s="1"/>
      <c r="V9" s="1"/>
      <c r="W9" s="1"/>
      <c r="X9" s="1"/>
      <c r="Y9" s="1"/>
      <c r="Z9" s="1"/>
      <c r="AA9" s="1"/>
      <c r="AB9" s="1"/>
      <c r="AC9" s="1"/>
      <c r="AD9" s="1"/>
      <c r="AE9" s="1"/>
      <c r="AF9" s="1"/>
      <c r="AG9" s="1"/>
      <c r="AH9" s="1"/>
      <c r="AI9" s="1"/>
    </row>
    <row r="10" spans="1:36" ht="15" customHeight="1">
      <c r="A10" s="1"/>
      <c r="B10" s="45" t="s">
        <v>50</v>
      </c>
      <c r="C10" s="39" t="s">
        <v>18</v>
      </c>
      <c r="D10" s="51">
        <f>HLOOKUP($D$3,'Monthly averages'!$CK$8:$ZZ$42,10,FALSE)</f>
        <v>25.939707255791657</v>
      </c>
      <c r="E10" s="51">
        <f>HLOOKUP($E$3,'Monthly averages'!$CK$8:$HZ$42,10,FALSE)</f>
        <v>25.414241098992878</v>
      </c>
      <c r="F10" s="51">
        <f t="shared" si="2"/>
        <v>0.52546615679877817</v>
      </c>
      <c r="G10" s="48">
        <f t="shared" si="3"/>
        <v>2.0676051460753797E-2</v>
      </c>
      <c r="H10" s="15"/>
      <c r="I10" s="23"/>
      <c r="J10" s="1"/>
      <c r="K10" s="58" t="s">
        <v>51</v>
      </c>
      <c r="L10" s="59" t="s">
        <v>5</v>
      </c>
      <c r="M10" s="55">
        <f>HLOOKUP($D$3,'Annual averages'!$CJ$8:$ST$43,9,FALSE)</f>
        <v>1352.9928712522335</v>
      </c>
      <c r="N10" s="55">
        <f>HLOOKUP($E$3,'Annual averages'!$CJ$8:$ST$43,9,FALSE)</f>
        <v>1151.0366761419466</v>
      </c>
      <c r="O10" s="60">
        <f t="shared" si="0"/>
        <v>201.9561951102869</v>
      </c>
      <c r="P10" s="61">
        <f t="shared" si="1"/>
        <v>0.17545591665002824</v>
      </c>
      <c r="Q10" s="24"/>
      <c r="R10" s="1"/>
      <c r="S10" s="1"/>
      <c r="T10" s="1"/>
      <c r="U10" s="1"/>
      <c r="V10" s="1"/>
      <c r="W10" s="1"/>
      <c r="X10" s="1"/>
      <c r="Y10" s="1"/>
      <c r="Z10" s="1"/>
      <c r="AA10" s="1"/>
      <c r="AB10" s="1"/>
      <c r="AC10" s="1"/>
      <c r="AD10" s="1"/>
      <c r="AE10" s="1"/>
      <c r="AF10" s="1"/>
      <c r="AG10" s="1"/>
      <c r="AH10" s="1"/>
      <c r="AI10" s="1"/>
    </row>
    <row r="11" spans="1:36" ht="15" customHeight="1">
      <c r="A11" s="1"/>
      <c r="B11" s="46" t="s">
        <v>51</v>
      </c>
      <c r="C11" s="40" t="s">
        <v>18</v>
      </c>
      <c r="D11" s="54" t="str">
        <f>HLOOKUP($D$3,'Monthly averages'!$CK$8:$ZZ$42,11,FALSE)</f>
        <v/>
      </c>
      <c r="E11" s="54" t="str">
        <f>HLOOKUP($E$3,'Monthly averages'!$CK$8:$HZ$42,11,FALSE)</f>
        <v/>
      </c>
      <c r="F11" s="54" t="str">
        <f>IFERROR(D11-E11,"na")</f>
        <v>na</v>
      </c>
      <c r="G11" s="50" t="str">
        <f>IFERROR((D11/E11)-1,"na")</f>
        <v>na</v>
      </c>
      <c r="H11" s="15"/>
      <c r="I11" s="23"/>
      <c r="J11" s="1"/>
      <c r="K11" s="62" t="s">
        <v>52</v>
      </c>
      <c r="L11" s="63" t="s">
        <v>5</v>
      </c>
      <c r="M11" s="53">
        <f>HLOOKUP($D$3,'Annual averages'!$CJ$8:$ST$43,10,FALSE)</f>
        <v>2381.9453735881843</v>
      </c>
      <c r="N11" s="53">
        <f>HLOOKUP($E$3,'Annual averages'!$CJ$8:$ST$43,10,FALSE)</f>
        <v>2543.1860916331948</v>
      </c>
      <c r="O11" s="70">
        <f t="shared" si="0"/>
        <v>-161.24071804501045</v>
      </c>
      <c r="P11" s="66">
        <f t="shared" si="1"/>
        <v>-6.3401069459869563E-2</v>
      </c>
      <c r="Q11" s="24"/>
      <c r="R11" s="1"/>
      <c r="S11" s="1"/>
      <c r="T11" s="1"/>
      <c r="U11" s="1"/>
      <c r="V11" s="1"/>
      <c r="W11" s="1"/>
      <c r="X11" s="1"/>
      <c r="Y11" s="1"/>
      <c r="Z11" s="1"/>
      <c r="AA11" s="1"/>
      <c r="AB11" s="1"/>
      <c r="AC11" s="1"/>
      <c r="AD11" s="1"/>
      <c r="AE11" s="1"/>
      <c r="AF11" s="1"/>
      <c r="AG11" s="1"/>
      <c r="AH11" s="1"/>
      <c r="AI11" s="1"/>
    </row>
    <row r="12" spans="1:36" ht="15" customHeight="1">
      <c r="A12" s="1"/>
      <c r="B12" s="45" t="s">
        <v>52</v>
      </c>
      <c r="C12" s="39" t="s">
        <v>18</v>
      </c>
      <c r="D12" s="51">
        <f>HLOOKUP($D$3,'Monthly averages'!$CK$8:$ZZ$42,12,FALSE)</f>
        <v>5.8740987770642379</v>
      </c>
      <c r="E12" s="51">
        <f>HLOOKUP($E$3,'Monthly averages'!$CK$8:$HZ$42,12,FALSE)</f>
        <v>6.5050919627691055</v>
      </c>
      <c r="F12" s="51">
        <f t="shared" si="2"/>
        <v>-0.63099318570486762</v>
      </c>
      <c r="G12" s="48">
        <f t="shared" si="3"/>
        <v>-9.6999887060207679E-2</v>
      </c>
      <c r="H12" s="15"/>
      <c r="I12" s="23"/>
      <c r="J12" s="1"/>
      <c r="K12" s="58" t="s">
        <v>53</v>
      </c>
      <c r="L12" s="59" t="s">
        <v>35</v>
      </c>
      <c r="M12" s="71">
        <f>HLOOKUP($D$3,'Annual averages'!$CJ$8:$ST$43,18,FALSE)</f>
        <v>41.7544083168318</v>
      </c>
      <c r="N12" s="71">
        <f>HLOOKUP($E$3,'Annual averages'!$CJ$8:$ST$43,18,FALSE)</f>
        <v>40.85886215187498</v>
      </c>
      <c r="O12" s="72">
        <f t="shared" si="0"/>
        <v>0.89554616495681927</v>
      </c>
      <c r="P12" s="61">
        <f t="shared" si="1"/>
        <v>2.1918039754215801E-2</v>
      </c>
      <c r="Q12" s="24"/>
      <c r="R12" s="1"/>
      <c r="S12" s="1"/>
      <c r="T12" s="1"/>
      <c r="U12" s="1"/>
      <c r="V12" s="1"/>
      <c r="W12" s="1"/>
      <c r="X12" s="1"/>
      <c r="Y12" s="1"/>
      <c r="Z12" s="1"/>
      <c r="AA12" s="1"/>
      <c r="AB12" s="1"/>
      <c r="AC12" s="1"/>
      <c r="AD12" s="1"/>
      <c r="AE12" s="1"/>
      <c r="AF12" s="1"/>
      <c r="AG12" s="1"/>
      <c r="AH12" s="1"/>
      <c r="AI12" s="1"/>
    </row>
    <row r="13" spans="1:36" ht="15" customHeight="1">
      <c r="A13" s="1"/>
      <c r="B13" s="46" t="s">
        <v>53</v>
      </c>
      <c r="C13" s="40" t="s">
        <v>35</v>
      </c>
      <c r="D13" s="54">
        <f>HLOOKUP($D$3,'Monthly averages'!$CK$8:$ZZ$42,20,FALSE)</f>
        <v>36.617923050640911</v>
      </c>
      <c r="E13" s="54">
        <f>HLOOKUP($E$3,'Monthly averages'!$CK$8:$HZ$42,20,FALSE)</f>
        <v>50.304836626809326</v>
      </c>
      <c r="F13" s="54">
        <f t="shared" si="2"/>
        <v>-13.686913576168415</v>
      </c>
      <c r="G13" s="50">
        <f t="shared" si="3"/>
        <v>-0.27207947573124902</v>
      </c>
      <c r="H13" s="15"/>
      <c r="I13" s="23"/>
      <c r="J13" s="1"/>
      <c r="K13" s="62" t="s">
        <v>19</v>
      </c>
      <c r="L13" s="63" t="s">
        <v>58</v>
      </c>
      <c r="M13" s="53">
        <f>HLOOKUP($D$3,'Annual averages'!$CJ$8:$ST$43,19,FALSE)</f>
        <v>3592.9411245974379</v>
      </c>
      <c r="N13" s="53">
        <f>HLOOKUP($E$3,'Annual averages'!$CJ$8:$ST$43,19,FALSE)</f>
        <v>3336.8443862094409</v>
      </c>
      <c r="O13" s="70">
        <f t="shared" si="0"/>
        <v>256.09673838799699</v>
      </c>
      <c r="P13" s="66">
        <f t="shared" si="1"/>
        <v>7.6748181439445506E-2</v>
      </c>
      <c r="Q13" s="24"/>
      <c r="R13" s="1"/>
      <c r="S13" s="1"/>
      <c r="T13" s="1"/>
      <c r="U13" s="1"/>
      <c r="V13" s="1"/>
      <c r="W13" s="1"/>
      <c r="X13" s="1"/>
      <c r="Y13" s="1"/>
      <c r="Z13" s="1"/>
      <c r="AA13" s="1"/>
      <c r="AB13" s="1"/>
      <c r="AC13" s="1"/>
      <c r="AD13" s="1"/>
      <c r="AE13" s="1"/>
      <c r="AF13" s="1"/>
      <c r="AG13" s="1"/>
      <c r="AH13" s="1"/>
      <c r="AI13" s="1"/>
    </row>
    <row r="14" spans="1:36" ht="15" customHeight="1">
      <c r="A14" s="1"/>
      <c r="B14" s="202" t="s">
        <v>101</v>
      </c>
      <c r="C14" s="203"/>
      <c r="D14" s="203"/>
      <c r="E14" s="203"/>
      <c r="F14" s="203"/>
      <c r="G14" s="207"/>
      <c r="H14" s="12"/>
      <c r="I14" s="23"/>
      <c r="J14" s="1"/>
      <c r="K14" s="202" t="s">
        <v>101</v>
      </c>
      <c r="L14" s="203"/>
      <c r="M14" s="203"/>
      <c r="N14" s="203"/>
      <c r="O14" s="203"/>
      <c r="P14" s="207"/>
      <c r="Q14" s="24"/>
      <c r="R14" s="1"/>
      <c r="S14" s="1"/>
      <c r="T14" s="1"/>
      <c r="U14" s="1"/>
      <c r="V14" s="1"/>
      <c r="W14" s="1"/>
      <c r="X14" s="1"/>
      <c r="Y14" s="1"/>
      <c r="Z14" s="1"/>
      <c r="AA14" s="1"/>
      <c r="AB14" s="1"/>
      <c r="AC14" s="1"/>
      <c r="AD14" s="1"/>
      <c r="AE14" s="1"/>
      <c r="AF14" s="1"/>
      <c r="AG14" s="1"/>
      <c r="AH14" s="1"/>
      <c r="AI14" s="1"/>
    </row>
    <row r="15" spans="1:36" ht="15" customHeight="1">
      <c r="A15" s="1"/>
      <c r="B15" s="45" t="s">
        <v>19</v>
      </c>
      <c r="C15" s="39" t="s">
        <v>14</v>
      </c>
      <c r="D15" s="55">
        <f>HLOOKUP($D$3,'Monthly averages'!$CK$8:$ZZ$42,21,FALSE)</f>
        <v>53454.043584496125</v>
      </c>
      <c r="E15" s="55">
        <f>HLOOKUP($E$3,'Monthly averages'!$CK$8:$HZ$42,21,FALSE)</f>
        <v>72320.216165942038</v>
      </c>
      <c r="F15" s="55">
        <f t="shared" si="2"/>
        <v>-18866.172581445913</v>
      </c>
      <c r="G15" s="48">
        <f t="shared" si="3"/>
        <v>-0.26086996944473473</v>
      </c>
      <c r="H15" s="15"/>
      <c r="I15" s="23"/>
      <c r="J15" s="1"/>
      <c r="K15" s="58" t="s">
        <v>54</v>
      </c>
      <c r="L15" s="59" t="s">
        <v>55</v>
      </c>
      <c r="M15" s="71">
        <f>HLOOKUP($D$3,'Annual averages'!$CJ$8:$ST$43,21,FALSE)</f>
        <v>0.33950817608721745</v>
      </c>
      <c r="N15" s="71">
        <f>HLOOKUP($E$3,'Annual averages'!$CJ$8:$ST$43,21,FALSE)</f>
        <v>0.3290375562977097</v>
      </c>
      <c r="O15" s="72">
        <f t="shared" si="0"/>
        <v>1.0470619789507751E-2</v>
      </c>
      <c r="P15" s="61">
        <f t="shared" si="1"/>
        <v>3.1821959497030816E-2</v>
      </c>
      <c r="Q15" s="24"/>
      <c r="R15" s="1"/>
      <c r="S15" s="1"/>
      <c r="T15" s="1"/>
      <c r="U15" s="1"/>
      <c r="V15" s="1"/>
      <c r="W15" s="1"/>
      <c r="X15" s="1"/>
      <c r="Y15" s="1"/>
      <c r="Z15" s="1"/>
      <c r="AA15" s="1"/>
      <c r="AB15" s="1"/>
      <c r="AC15" s="1"/>
      <c r="AD15" s="1"/>
      <c r="AE15" s="1"/>
      <c r="AF15" s="1"/>
      <c r="AG15" s="1"/>
      <c r="AH15" s="1"/>
      <c r="AI15" s="1"/>
    </row>
    <row r="16" spans="1:36" ht="15" customHeight="1">
      <c r="A16" s="1"/>
      <c r="B16" s="46" t="s">
        <v>54</v>
      </c>
      <c r="C16" s="40" t="s">
        <v>55</v>
      </c>
      <c r="D16" s="54">
        <f>HLOOKUP($D$3,'Monthly averages'!$CK$8:$ZZ$42,23,FALSE)</f>
        <v>0.37671098481242193</v>
      </c>
      <c r="E16" s="54">
        <f>HLOOKUP($E$3,'Monthly averages'!$CK$8:$HZ$42,23,FALSE)</f>
        <v>0.36031620827907351</v>
      </c>
      <c r="F16" s="54">
        <f>D16-E16</f>
        <v>1.6394776533348421E-2</v>
      </c>
      <c r="G16" s="50">
        <f>(D16/E16)-1</f>
        <v>4.5501079764500352E-2</v>
      </c>
      <c r="H16" s="15"/>
      <c r="I16" s="23"/>
      <c r="J16" s="1"/>
      <c r="K16" s="62" t="s">
        <v>118</v>
      </c>
      <c r="L16" s="63" t="s">
        <v>104</v>
      </c>
      <c r="M16" s="53">
        <f>HLOOKUP($D$3,'Annual averages'!$CJ$8:$ST$43,23,FALSE)</f>
        <v>354.45824652845681</v>
      </c>
      <c r="N16" s="53">
        <f>HLOOKUP($E$3,'Annual averages'!$CJ$8:$ST$43,23,FALSE)</f>
        <v>314.875915071561</v>
      </c>
      <c r="O16" s="70">
        <f t="shared" si="0"/>
        <v>39.582331456895815</v>
      </c>
      <c r="P16" s="66">
        <f t="shared" si="1"/>
        <v>0.12570771393518632</v>
      </c>
      <c r="Q16" s="24"/>
      <c r="R16" s="1"/>
      <c r="S16" s="1"/>
      <c r="T16" s="1"/>
      <c r="U16" s="1"/>
      <c r="V16" s="1"/>
      <c r="W16" s="1"/>
      <c r="X16" s="1"/>
      <c r="Y16" s="1"/>
      <c r="Z16" s="1"/>
      <c r="AA16" s="1"/>
      <c r="AB16" s="1"/>
      <c r="AC16" s="1"/>
      <c r="AD16" s="1"/>
      <c r="AE16" s="1"/>
      <c r="AF16" s="1"/>
      <c r="AG16" s="1"/>
      <c r="AH16" s="1"/>
      <c r="AI16" s="1"/>
    </row>
    <row r="17" spans="1:36" ht="15" customHeight="1">
      <c r="A17" s="1"/>
      <c r="B17" s="45" t="s">
        <v>118</v>
      </c>
      <c r="C17" s="39" t="s">
        <v>104</v>
      </c>
      <c r="D17" s="47">
        <f>HLOOKUP($D$3,'Monthly averages'!$CK$8:$ZZ$42,25,FALSE)</f>
        <v>323.69135625114598</v>
      </c>
      <c r="E17" s="47">
        <f>HLOOKUP($E$3,'Monthly averages'!$CK$8:$HZ$42,25,FALSE)</f>
        <v>361.06407216939181</v>
      </c>
      <c r="F17" s="47">
        <f>D17-E17</f>
        <v>-37.372715918245831</v>
      </c>
      <c r="G17" s="48">
        <f>(D17/E17)-1</f>
        <v>-0.10350715786729558</v>
      </c>
      <c r="H17" s="15"/>
      <c r="I17" s="23"/>
      <c r="J17" s="1"/>
      <c r="K17" s="58" t="s">
        <v>56</v>
      </c>
      <c r="L17" s="59" t="s">
        <v>35</v>
      </c>
      <c r="M17" s="71">
        <f>HLOOKUP($D$3,'Annual averages'!$CJ$8:$ST$43,26,FALSE)</f>
        <v>12.612145137327971</v>
      </c>
      <c r="N17" s="71">
        <f>HLOOKUP($E$3,'Annual averages'!$CJ$8:$ST$43,26,FALSE)</f>
        <v>10.79032609239124</v>
      </c>
      <c r="O17" s="72">
        <f t="shared" si="0"/>
        <v>1.8218190449367313</v>
      </c>
      <c r="P17" s="61">
        <f t="shared" si="1"/>
        <v>0.16883818239945314</v>
      </c>
      <c r="Q17" s="24"/>
      <c r="R17" s="1"/>
      <c r="S17" s="1"/>
      <c r="T17" s="1"/>
      <c r="U17" s="1"/>
      <c r="V17" s="1"/>
      <c r="W17" s="1"/>
      <c r="X17" s="1"/>
      <c r="Y17" s="1"/>
      <c r="Z17" s="1"/>
      <c r="AA17" s="1"/>
      <c r="AB17" s="1"/>
      <c r="AC17" s="1"/>
      <c r="AD17" s="1"/>
      <c r="AE17" s="1"/>
      <c r="AF17" s="1"/>
      <c r="AG17" s="1"/>
      <c r="AH17" s="1"/>
      <c r="AI17" s="1"/>
    </row>
    <row r="18" spans="1:36" ht="15" customHeight="1">
      <c r="A18" s="1"/>
      <c r="B18" s="46" t="s">
        <v>56</v>
      </c>
      <c r="C18" s="40" t="s">
        <v>35</v>
      </c>
      <c r="D18" s="54">
        <f>HLOOKUP($D$3,'Monthly averages'!$CK$8:$ZZ$42,28,FALSE)</f>
        <v>12.610958044596138</v>
      </c>
      <c r="E18" s="54">
        <f>HLOOKUP($E$3,'Monthly averages'!$CK$8:$HZ$42,28,FALSE)</f>
        <v>13.561573032563848</v>
      </c>
      <c r="F18" s="54">
        <f>D18-E18</f>
        <v>-0.95061498796770927</v>
      </c>
      <c r="G18" s="50">
        <f>(D18/E18)-1</f>
        <v>-7.0096218608645677E-2</v>
      </c>
      <c r="H18" s="15"/>
      <c r="I18" s="23"/>
      <c r="J18" s="1"/>
      <c r="K18" s="202" t="s">
        <v>102</v>
      </c>
      <c r="L18" s="203"/>
      <c r="M18" s="203"/>
      <c r="N18" s="203"/>
      <c r="O18" s="203"/>
      <c r="P18" s="69"/>
      <c r="Q18" s="24"/>
      <c r="R18" s="1"/>
      <c r="S18" s="1"/>
      <c r="T18" s="1"/>
      <c r="U18" s="1"/>
      <c r="V18" s="1"/>
      <c r="W18" s="1"/>
      <c r="X18" s="1"/>
      <c r="Y18" s="1"/>
      <c r="Z18" s="1"/>
      <c r="AA18" s="1"/>
      <c r="AB18" s="1"/>
      <c r="AC18" s="1"/>
      <c r="AD18" s="1"/>
      <c r="AE18" s="1"/>
      <c r="AF18" s="1"/>
      <c r="AG18" s="1"/>
      <c r="AH18" s="1"/>
      <c r="AI18" s="1"/>
    </row>
    <row r="19" spans="1:36" ht="15" customHeight="1">
      <c r="A19" s="1"/>
      <c r="B19" s="202" t="s">
        <v>102</v>
      </c>
      <c r="C19" s="203"/>
      <c r="D19" s="203"/>
      <c r="E19" s="203"/>
      <c r="F19" s="203"/>
      <c r="G19" s="196"/>
      <c r="H19" s="12"/>
      <c r="I19" s="23"/>
      <c r="J19" s="1"/>
      <c r="K19" s="58" t="s">
        <v>57</v>
      </c>
      <c r="L19" s="59" t="s">
        <v>35</v>
      </c>
      <c r="M19" s="71">
        <f>HLOOKUP($D$3,'Annual averages'!$CJ$8:$ST$43,30,FALSE)</f>
        <v>29.142263040641513</v>
      </c>
      <c r="N19" s="71">
        <f>HLOOKUP($E$3,'Annual averages'!$CJ$8:$ST$43,30,FALSE)</f>
        <v>30.068535706636833</v>
      </c>
      <c r="O19" s="71">
        <f t="shared" si="0"/>
        <v>-0.92627266599532021</v>
      </c>
      <c r="P19" s="48">
        <f t="shared" si="1"/>
        <v>-3.0805379917149378E-2</v>
      </c>
      <c r="Q19" s="24"/>
      <c r="R19" s="1"/>
      <c r="S19" s="1"/>
      <c r="T19" s="1"/>
      <c r="U19" s="1"/>
      <c r="V19" s="1"/>
      <c r="W19" s="1"/>
      <c r="X19" s="1"/>
      <c r="Y19" s="1"/>
      <c r="Z19" s="1"/>
      <c r="AA19" s="1"/>
      <c r="AB19" s="1"/>
      <c r="AC19" s="1"/>
      <c r="AD19" s="1"/>
      <c r="AE19" s="1"/>
      <c r="AF19" s="1"/>
      <c r="AG19" s="1"/>
      <c r="AH19" s="1"/>
      <c r="AI19" s="1"/>
    </row>
    <row r="20" spans="1:36" ht="15" customHeight="1">
      <c r="A20" s="1"/>
      <c r="B20" s="45" t="s">
        <v>57</v>
      </c>
      <c r="C20" s="39" t="s">
        <v>35</v>
      </c>
      <c r="D20" s="51">
        <f>HLOOKUP($D$3,'Monthly averages'!$CK$8:$ZZ$42,33,FALSE)</f>
        <v>24.006965006044776</v>
      </c>
      <c r="E20" s="51">
        <f>HLOOKUP($E$3,'Monthly averages'!$CK$8:$HZ$42,33,FALSE)</f>
        <v>36.743263594245484</v>
      </c>
      <c r="F20" s="51">
        <f>D20-E20</f>
        <v>-12.736298588200707</v>
      </c>
      <c r="G20" s="48">
        <f>(D20/E20)-1</f>
        <v>-0.34662948639639601</v>
      </c>
      <c r="H20" s="15"/>
      <c r="I20" s="23"/>
      <c r="J20" s="1"/>
      <c r="K20" s="62" t="s">
        <v>57</v>
      </c>
      <c r="L20" s="63" t="s">
        <v>58</v>
      </c>
      <c r="M20" s="53">
        <f>HLOOKUP($D$3,'Annual averages'!$CJ$8:$ST$43,31,FALSE)</f>
        <v>2507.6737897480452</v>
      </c>
      <c r="N20" s="53">
        <f>HLOOKUP($E$3,'Annual averages'!$CJ$8:$ST$43,31,FALSE)</f>
        <v>2455.6245399414529</v>
      </c>
      <c r="O20" s="53">
        <f t="shared" si="0"/>
        <v>52.049249806592343</v>
      </c>
      <c r="P20" s="50">
        <f t="shared" si="1"/>
        <v>2.119593160924893E-2</v>
      </c>
      <c r="Q20" s="24"/>
      <c r="R20" s="1"/>
      <c r="S20" s="1"/>
      <c r="T20" s="1"/>
      <c r="U20" s="1"/>
      <c r="V20" s="1"/>
      <c r="W20" s="1"/>
      <c r="X20" s="1"/>
      <c r="Y20" s="1"/>
      <c r="Z20" s="1"/>
      <c r="AA20" s="1"/>
      <c r="AB20" s="1"/>
      <c r="AC20" s="1"/>
      <c r="AD20" s="1"/>
      <c r="AE20" s="1"/>
      <c r="AF20" s="1"/>
      <c r="AG20" s="1"/>
      <c r="AH20" s="1"/>
      <c r="AI20" s="1"/>
    </row>
    <row r="21" spans="1:36" ht="15" customHeight="1">
      <c r="A21" s="1"/>
      <c r="B21" s="46" t="s">
        <v>57</v>
      </c>
      <c r="C21" s="40" t="s">
        <v>58</v>
      </c>
      <c r="D21" s="49">
        <f>HLOOKUP($D$3,'Monthly averages'!$CK$8:$ZZ$42,32,FALSE)</f>
        <v>161.45083068104711</v>
      </c>
      <c r="E21" s="49">
        <f>HLOOKUP($E$3,'Monthly averages'!$CK$8:$HZ$42,32,FALSE)</f>
        <v>242.35020632002394</v>
      </c>
      <c r="F21" s="49">
        <f>D21-E21</f>
        <v>-80.899375638976835</v>
      </c>
      <c r="G21" s="50">
        <f>(D21/E21)-1</f>
        <v>-0.33381187029875703</v>
      </c>
      <c r="H21" s="15"/>
      <c r="I21" s="23"/>
      <c r="J21" s="1"/>
      <c r="K21" s="33" t="s">
        <v>89</v>
      </c>
      <c r="L21" s="32"/>
      <c r="M21" s="32"/>
      <c r="N21" s="32"/>
      <c r="O21" s="32"/>
      <c r="P21" s="32"/>
      <c r="Q21" s="24"/>
      <c r="R21" s="1"/>
      <c r="S21" s="1"/>
      <c r="T21" s="1"/>
      <c r="U21" s="1"/>
      <c r="V21" s="1"/>
      <c r="W21" s="1"/>
      <c r="X21" s="1"/>
      <c r="Y21" s="1"/>
      <c r="Z21" s="1"/>
      <c r="AA21" s="1"/>
      <c r="AB21" s="1"/>
      <c r="AC21" s="1"/>
      <c r="AD21" s="1"/>
      <c r="AE21" s="1"/>
      <c r="AF21" s="1"/>
      <c r="AG21" s="1"/>
      <c r="AH21" s="1"/>
      <c r="AI21" s="1"/>
    </row>
    <row r="22" spans="1:36" ht="15" customHeight="1">
      <c r="A22" s="1"/>
      <c r="B22" s="33" t="s">
        <v>89</v>
      </c>
      <c r="C22" s="41"/>
      <c r="D22" s="42"/>
      <c r="E22" s="43"/>
      <c r="F22" s="43"/>
      <c r="G22" s="44"/>
      <c r="H22" s="15"/>
      <c r="I22" s="23"/>
      <c r="J22" s="1"/>
      <c r="K22" s="1"/>
      <c r="L22" s="2"/>
      <c r="M22" s="2"/>
      <c r="N22" s="2"/>
      <c r="O22" s="1"/>
      <c r="P22" s="1"/>
      <c r="Q22" s="1"/>
      <c r="R22" s="24"/>
      <c r="S22" s="1"/>
      <c r="T22" s="1"/>
      <c r="U22" s="1"/>
      <c r="V22" s="1"/>
      <c r="W22" s="1"/>
      <c r="X22" s="1"/>
      <c r="Y22" s="1"/>
      <c r="Z22" s="1"/>
      <c r="AA22" s="1"/>
      <c r="AB22" s="1"/>
      <c r="AC22" s="1"/>
      <c r="AD22" s="1"/>
      <c r="AE22" s="1"/>
      <c r="AF22" s="1"/>
      <c r="AG22" s="1"/>
      <c r="AH22" s="1"/>
      <c r="AI22" s="1"/>
      <c r="AJ22" s="1"/>
    </row>
    <row r="23" spans="1:36" ht="15" customHeight="1">
      <c r="A23" s="1"/>
      <c r="B23" s="10"/>
      <c r="C23" s="11"/>
      <c r="D23" s="12"/>
      <c r="E23" s="13"/>
      <c r="F23" s="13"/>
      <c r="G23" s="14"/>
      <c r="H23" s="15"/>
      <c r="I23" s="23"/>
      <c r="J23" s="1"/>
      <c r="K23" s="1"/>
      <c r="L23" s="2"/>
      <c r="M23" s="2"/>
      <c r="N23" s="2"/>
      <c r="O23" s="1"/>
      <c r="P23" s="1"/>
      <c r="Q23" s="1"/>
      <c r="R23" s="24"/>
      <c r="S23" s="1"/>
      <c r="T23" s="1"/>
      <c r="U23" s="1"/>
      <c r="V23" s="1"/>
      <c r="W23" s="1"/>
      <c r="X23" s="1"/>
      <c r="Y23" s="1"/>
      <c r="Z23" s="1"/>
      <c r="AA23" s="1"/>
      <c r="AB23" s="1"/>
      <c r="AC23" s="1"/>
      <c r="AD23" s="1"/>
      <c r="AE23" s="1"/>
      <c r="AF23" s="1"/>
      <c r="AG23" s="1"/>
      <c r="AH23" s="1"/>
      <c r="AI23" s="1"/>
      <c r="AJ23" s="1"/>
    </row>
    <row r="24" spans="1:36" ht="15" customHeight="1">
      <c r="A24" s="1"/>
      <c r="B24" s="10"/>
      <c r="C24" s="11"/>
      <c r="D24" s="12"/>
      <c r="E24" s="13"/>
      <c r="F24" s="13"/>
      <c r="G24" s="14"/>
      <c r="H24" s="15"/>
      <c r="I24" s="23"/>
      <c r="J24" s="1"/>
      <c r="K24" s="1"/>
      <c r="L24" s="2"/>
      <c r="M24" s="2"/>
      <c r="N24" s="2"/>
      <c r="O24" s="2"/>
      <c r="P24" s="2"/>
      <c r="Q24" s="1"/>
      <c r="R24" s="24"/>
      <c r="S24" s="1"/>
      <c r="T24" s="1"/>
      <c r="U24" s="1"/>
      <c r="V24" s="1"/>
      <c r="W24" s="1"/>
      <c r="X24" s="1"/>
      <c r="Y24" s="1"/>
      <c r="Z24" s="1"/>
      <c r="AA24" s="1"/>
      <c r="AB24" s="1"/>
      <c r="AC24" s="1"/>
      <c r="AD24" s="1"/>
      <c r="AE24" s="1"/>
      <c r="AF24" s="1"/>
      <c r="AG24" s="1"/>
      <c r="AH24" s="1"/>
      <c r="AI24" s="1"/>
      <c r="AJ24" s="1"/>
    </row>
    <row r="25" spans="1:36" ht="15" customHeight="1">
      <c r="A25" s="1"/>
      <c r="B25" s="10"/>
      <c r="C25" s="11"/>
      <c r="D25" s="12"/>
      <c r="E25" s="13"/>
      <c r="F25" s="13"/>
      <c r="G25" s="14"/>
      <c r="H25" s="15"/>
      <c r="I25" s="23"/>
      <c r="J25" s="1"/>
      <c r="K25" s="2"/>
      <c r="L25" s="2"/>
      <c r="M25" s="2"/>
      <c r="N25" s="2"/>
      <c r="O25" s="2"/>
      <c r="P25" s="2"/>
      <c r="Q25" s="1"/>
      <c r="R25" s="24"/>
      <c r="S25" s="1"/>
      <c r="T25" s="1"/>
      <c r="U25" s="1"/>
      <c r="V25" s="1"/>
      <c r="W25" s="1"/>
      <c r="X25" s="1"/>
      <c r="Y25" s="1"/>
      <c r="Z25" s="1"/>
      <c r="AA25" s="1"/>
      <c r="AB25" s="1"/>
      <c r="AC25" s="1"/>
      <c r="AD25" s="1"/>
      <c r="AE25" s="1"/>
      <c r="AF25" s="1"/>
      <c r="AG25" s="1"/>
      <c r="AH25" s="1"/>
      <c r="AI25" s="1"/>
      <c r="AJ25" s="1"/>
    </row>
    <row r="26" spans="1:36" ht="15" customHeight="1">
      <c r="A26" s="1"/>
      <c r="B26" s="1"/>
      <c r="C26" s="19"/>
      <c r="D26" s="1"/>
      <c r="E26" s="20"/>
      <c r="F26" s="20"/>
      <c r="G26" s="20"/>
      <c r="H26" s="21"/>
      <c r="I26" s="4"/>
      <c r="J26" s="6"/>
      <c r="K26" s="2"/>
      <c r="L26" s="2"/>
      <c r="M26" s="2"/>
      <c r="N26" s="2"/>
      <c r="O26" s="2"/>
      <c r="P26" s="2"/>
      <c r="Q26" s="1"/>
      <c r="R26" s="24"/>
      <c r="S26" s="1"/>
      <c r="T26" s="1"/>
      <c r="U26" s="1"/>
      <c r="V26" s="1"/>
      <c r="W26" s="1"/>
      <c r="X26" s="1"/>
      <c r="Y26" s="1"/>
      <c r="Z26" s="1"/>
      <c r="AA26" s="1"/>
      <c r="AB26" s="1"/>
      <c r="AC26" s="1"/>
      <c r="AD26" s="1"/>
      <c r="AE26" s="1"/>
      <c r="AF26" s="1"/>
      <c r="AG26" s="1"/>
      <c r="AH26" s="1"/>
      <c r="AI26" s="1"/>
      <c r="AJ26" s="1"/>
    </row>
    <row r="27" spans="1:36" ht="15" customHeight="1">
      <c r="I27" s="4"/>
      <c r="K27" s="2"/>
      <c r="L27" s="2"/>
      <c r="M27" s="2"/>
      <c r="N27" s="2"/>
      <c r="O27" s="2"/>
      <c r="P27" s="2"/>
      <c r="Q27" s="1"/>
      <c r="R27" s="24"/>
      <c r="S27" s="1"/>
      <c r="T27" s="1"/>
      <c r="U27" s="1"/>
      <c r="V27" s="1"/>
      <c r="W27" s="1"/>
      <c r="X27" s="1"/>
      <c r="Y27" s="1"/>
      <c r="Z27" s="1"/>
      <c r="AA27" s="1"/>
      <c r="AB27" s="1"/>
      <c r="AC27" s="1"/>
      <c r="AD27" s="1"/>
      <c r="AE27" s="1"/>
      <c r="AF27" s="1"/>
      <c r="AG27" s="1"/>
      <c r="AH27" s="1"/>
      <c r="AI27" s="1"/>
      <c r="AJ27" s="1"/>
    </row>
    <row r="28" spans="1:36" ht="15" customHeight="1">
      <c r="I28" s="4"/>
      <c r="K28" s="2"/>
      <c r="L28" s="2"/>
      <c r="M28" s="2"/>
      <c r="N28" s="2"/>
      <c r="O28" s="2"/>
      <c r="P28" s="2"/>
      <c r="Q28" s="1"/>
      <c r="R28" s="7"/>
    </row>
    <row r="29" spans="1:36">
      <c r="I29" s="4"/>
      <c r="K29" s="2"/>
      <c r="L29" s="2"/>
      <c r="M29" s="2"/>
      <c r="N29" s="2"/>
      <c r="O29" s="2"/>
      <c r="P29" s="2"/>
      <c r="Q29" s="1"/>
      <c r="R29" s="7"/>
    </row>
    <row r="30" spans="1:36">
      <c r="I30" s="4"/>
      <c r="K30" s="2"/>
      <c r="L30" s="2"/>
      <c r="M30" s="2"/>
      <c r="N30" s="2"/>
      <c r="O30" s="2"/>
      <c r="P30" s="2"/>
      <c r="Q30" s="1"/>
      <c r="R30" s="7"/>
    </row>
    <row r="31" spans="1:36">
      <c r="I31" s="5"/>
      <c r="Q31" s="1"/>
      <c r="R31" s="7"/>
    </row>
    <row r="32" spans="1:36">
      <c r="I32" s="4"/>
      <c r="R32" s="7"/>
    </row>
    <row r="33" spans="9:18">
      <c r="I33" s="4"/>
      <c r="R33" s="7"/>
    </row>
    <row r="34" spans="9:18">
      <c r="I34" s="4"/>
      <c r="R34" s="7"/>
    </row>
    <row r="35" spans="9:18">
      <c r="I35" s="4"/>
      <c r="R35" s="7"/>
    </row>
    <row r="36" spans="9:18">
      <c r="I36" s="4"/>
      <c r="J36" s="8"/>
      <c r="R36" s="7"/>
    </row>
    <row r="37" spans="9:18">
      <c r="I37" s="4"/>
      <c r="R37" s="7"/>
    </row>
    <row r="38" spans="9:18">
      <c r="I38" s="4"/>
      <c r="R38" s="7"/>
    </row>
    <row r="39" spans="9:18" ht="15" customHeight="1">
      <c r="I39" s="4"/>
      <c r="R39" s="7"/>
    </row>
    <row r="40" spans="9:18">
      <c r="I40" s="4"/>
      <c r="R40" s="7"/>
    </row>
    <row r="41" spans="9:18">
      <c r="I41" s="4"/>
      <c r="R41" s="7"/>
    </row>
    <row r="42" spans="9:18">
      <c r="I42" s="4"/>
      <c r="R42" s="7"/>
    </row>
    <row r="43" spans="9:18">
      <c r="I43" s="4"/>
      <c r="R43" s="7"/>
    </row>
    <row r="44" spans="9:18">
      <c r="I44" s="4"/>
    </row>
    <row r="45" spans="9:18" ht="15" customHeight="1">
      <c r="I45" s="4"/>
    </row>
    <row r="46" spans="9:18">
      <c r="I46" s="4"/>
    </row>
    <row r="47" spans="9:18">
      <c r="I47" s="4"/>
    </row>
    <row r="48" spans="9:18" ht="15" customHeight="1"/>
    <row r="49" ht="15" customHeight="1"/>
  </sheetData>
  <mergeCells count="8">
    <mergeCell ref="B19:F19"/>
    <mergeCell ref="K4:P4"/>
    <mergeCell ref="K8:P8"/>
    <mergeCell ref="K14:P14"/>
    <mergeCell ref="K18:O18"/>
    <mergeCell ref="B14:G14"/>
    <mergeCell ref="B4:G4"/>
    <mergeCell ref="B8:G8"/>
  </mergeCells>
  <pageMargins left="0.7" right="0.7" top="0.75" bottom="0.75" header="0.3" footer="0.3"/>
  <pageSetup paperSize="9" orientation="portrait" r:id="rId1"/>
  <ignoredErrors>
    <ignoredError sqref="G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191"/>
  <sheetViews>
    <sheetView workbookViewId="0"/>
  </sheetViews>
  <sheetFormatPr defaultColWidth="13" defaultRowHeight="15.5"/>
  <cols>
    <col min="1" max="1" width="26" style="189" customWidth="1"/>
    <col min="2" max="11" width="12.7265625" style="189" customWidth="1"/>
    <col min="12" max="16384" width="13" style="189"/>
  </cols>
  <sheetData>
    <row r="1" spans="1:40" ht="15" customHeight="1" thickBot="1">
      <c r="A1" s="188"/>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row>
    <row r="2" spans="1:40" ht="15" customHeight="1">
      <c r="A2" s="209" t="s">
        <v>111</v>
      </c>
      <c r="B2" s="209"/>
      <c r="C2" s="209"/>
      <c r="D2" s="209"/>
      <c r="E2" s="209"/>
      <c r="F2" s="209"/>
      <c r="G2" s="209"/>
      <c r="H2" s="209"/>
      <c r="I2" s="209"/>
      <c r="J2" s="209"/>
      <c r="K2" s="209"/>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row>
    <row r="3" spans="1:40" ht="15" customHeight="1">
      <c r="A3" s="190" t="s">
        <v>134</v>
      </c>
      <c r="B3" s="192"/>
      <c r="C3" s="192"/>
      <c r="D3" s="192"/>
      <c r="E3" s="192"/>
      <c r="F3" s="192"/>
      <c r="G3" s="192"/>
      <c r="H3" s="192"/>
      <c r="I3" s="192"/>
      <c r="J3" s="192"/>
      <c r="K3" s="192"/>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row>
    <row r="4" spans="1:40" ht="15" customHeight="1">
      <c r="A4" s="190" t="s">
        <v>131</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row>
    <row r="5" spans="1:40" ht="15" customHeight="1" thickBot="1">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row>
    <row r="6" spans="1:40" ht="15" customHeight="1">
      <c r="A6" s="209" t="s">
        <v>95</v>
      </c>
      <c r="B6" s="209"/>
      <c r="C6" s="209"/>
      <c r="D6" s="209"/>
      <c r="E6" s="209"/>
      <c r="F6" s="209"/>
      <c r="G6" s="209"/>
      <c r="H6" s="209"/>
      <c r="I6" s="209"/>
      <c r="J6" s="209"/>
      <c r="K6" s="209"/>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row>
    <row r="7" spans="1:40" ht="15" customHeight="1">
      <c r="A7" s="192"/>
      <c r="B7" s="192"/>
      <c r="C7" s="192"/>
      <c r="D7" s="192"/>
      <c r="E7" s="192"/>
      <c r="F7" s="192"/>
      <c r="G7" s="192"/>
      <c r="H7" s="192"/>
      <c r="I7" s="192"/>
      <c r="J7" s="192"/>
      <c r="K7" s="192"/>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row>
    <row r="8" spans="1:40" ht="15" customHeight="1">
      <c r="A8" s="212" t="s">
        <v>135</v>
      </c>
      <c r="B8" s="212"/>
      <c r="C8" s="212"/>
      <c r="D8" s="212"/>
      <c r="E8" s="212"/>
      <c r="F8" s="212"/>
      <c r="G8" s="212"/>
      <c r="H8" s="212"/>
      <c r="I8" s="212"/>
      <c r="J8" s="212"/>
      <c r="K8" s="212"/>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row>
    <row r="9" spans="1:40" ht="15" customHeight="1">
      <c r="A9" s="212"/>
      <c r="B9" s="212"/>
      <c r="C9" s="212"/>
      <c r="D9" s="212"/>
      <c r="E9" s="212"/>
      <c r="F9" s="212"/>
      <c r="G9" s="212"/>
      <c r="H9" s="212"/>
      <c r="I9" s="212"/>
      <c r="J9" s="212"/>
      <c r="K9" s="212"/>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row>
    <row r="10" spans="1:40" ht="15" customHeight="1">
      <c r="A10" s="212"/>
      <c r="B10" s="212"/>
      <c r="C10" s="212"/>
      <c r="D10" s="212"/>
      <c r="E10" s="212"/>
      <c r="F10" s="212"/>
      <c r="G10" s="212"/>
      <c r="H10" s="212"/>
      <c r="I10" s="212"/>
      <c r="J10" s="212"/>
      <c r="K10" s="212"/>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row>
    <row r="11" spans="1:40">
      <c r="A11" s="212"/>
      <c r="B11" s="212"/>
      <c r="C11" s="212"/>
      <c r="D11" s="212"/>
      <c r="E11" s="212"/>
      <c r="F11" s="212"/>
      <c r="G11" s="212"/>
      <c r="H11" s="212"/>
      <c r="I11" s="212"/>
      <c r="J11" s="212"/>
      <c r="K11" s="212"/>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row>
    <row r="12" spans="1:40">
      <c r="A12" s="212"/>
      <c r="B12" s="212"/>
      <c r="C12" s="212"/>
      <c r="D12" s="212"/>
      <c r="E12" s="212"/>
      <c r="F12" s="212"/>
      <c r="G12" s="212"/>
      <c r="H12" s="212"/>
      <c r="I12" s="212"/>
      <c r="J12" s="212"/>
      <c r="K12" s="212"/>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row>
    <row r="13" spans="1:40" ht="15" customHeight="1">
      <c r="A13" s="212"/>
      <c r="B13" s="212"/>
      <c r="C13" s="212"/>
      <c r="D13" s="212"/>
      <c r="E13" s="212"/>
      <c r="F13" s="212"/>
      <c r="G13" s="212"/>
      <c r="H13" s="212"/>
      <c r="I13" s="212"/>
      <c r="J13" s="212"/>
      <c r="K13" s="212"/>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row>
    <row r="14" spans="1:40" ht="15" customHeight="1">
      <c r="A14" s="212"/>
      <c r="B14" s="212"/>
      <c r="C14" s="212"/>
      <c r="D14" s="212"/>
      <c r="E14" s="212"/>
      <c r="F14" s="212"/>
      <c r="G14" s="212"/>
      <c r="H14" s="212"/>
      <c r="I14" s="212"/>
      <c r="J14" s="212"/>
      <c r="K14" s="212"/>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row>
    <row r="15" spans="1:40" ht="15" customHeight="1">
      <c r="A15" s="212"/>
      <c r="B15" s="212"/>
      <c r="C15" s="212"/>
      <c r="D15" s="212"/>
      <c r="E15" s="212"/>
      <c r="F15" s="212"/>
      <c r="G15" s="212"/>
      <c r="H15" s="212"/>
      <c r="I15" s="212"/>
      <c r="J15" s="212"/>
      <c r="K15" s="212"/>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row>
    <row r="16" spans="1:40" ht="15" customHeight="1">
      <c r="A16" s="212"/>
      <c r="B16" s="212"/>
      <c r="C16" s="212"/>
      <c r="D16" s="212"/>
      <c r="E16" s="212"/>
      <c r="F16" s="212"/>
      <c r="G16" s="212"/>
      <c r="H16" s="212"/>
      <c r="I16" s="212"/>
      <c r="J16" s="212"/>
      <c r="K16" s="212"/>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row>
    <row r="17" spans="1:40" ht="15" customHeight="1">
      <c r="A17" s="212" t="s">
        <v>142</v>
      </c>
      <c r="B17" s="212"/>
      <c r="C17" s="212"/>
      <c r="D17" s="212"/>
      <c r="E17" s="212"/>
      <c r="F17" s="212"/>
      <c r="G17" s="212"/>
      <c r="H17" s="212"/>
      <c r="I17" s="212"/>
      <c r="J17" s="212"/>
      <c r="K17" s="212"/>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row>
    <row r="18" spans="1:40" ht="15" customHeight="1" thickBot="1">
      <c r="A18" s="191"/>
      <c r="B18" s="191"/>
      <c r="C18" s="191"/>
      <c r="D18" s="191"/>
      <c r="E18" s="191"/>
      <c r="F18" s="191"/>
      <c r="G18" s="191"/>
      <c r="H18" s="191"/>
      <c r="I18" s="191"/>
      <c r="J18" s="191"/>
      <c r="K18" s="191"/>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row>
    <row r="19" spans="1:40" ht="15" customHeight="1">
      <c r="A19" s="211" t="s">
        <v>94</v>
      </c>
      <c r="B19" s="211"/>
      <c r="C19" s="211"/>
      <c r="D19" s="211"/>
      <c r="E19" s="211"/>
      <c r="F19" s="211"/>
      <c r="G19" s="211"/>
      <c r="H19" s="211"/>
      <c r="I19" s="211"/>
      <c r="J19" s="211"/>
      <c r="K19" s="211"/>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row>
    <row r="20" spans="1:40" ht="15" customHeight="1">
      <c r="A20" s="192"/>
      <c r="B20" s="192"/>
      <c r="C20" s="192"/>
      <c r="D20" s="192"/>
      <c r="E20" s="192"/>
      <c r="F20" s="192"/>
      <c r="G20" s="192"/>
      <c r="H20" s="192"/>
      <c r="I20" s="192"/>
      <c r="J20" s="192"/>
      <c r="K20" s="192"/>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row>
    <row r="21" spans="1:40" ht="15" customHeight="1">
      <c r="A21" s="197" t="s">
        <v>137</v>
      </c>
      <c r="B21" s="210" t="s">
        <v>138</v>
      </c>
      <c r="C21" s="210"/>
      <c r="D21" s="210"/>
      <c r="E21" s="210"/>
      <c r="F21" s="210"/>
      <c r="G21" s="210"/>
      <c r="H21" s="210"/>
      <c r="I21" s="210"/>
      <c r="J21" s="210"/>
      <c r="K21" s="210"/>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row>
    <row r="22" spans="1:40" ht="15" customHeight="1">
      <c r="A22" s="213" t="s">
        <v>122</v>
      </c>
      <c r="B22" s="214" t="s">
        <v>144</v>
      </c>
      <c r="C22" s="215"/>
      <c r="D22" s="215"/>
      <c r="E22" s="215"/>
      <c r="F22" s="215"/>
      <c r="G22" s="215"/>
      <c r="H22" s="215"/>
      <c r="I22" s="215"/>
      <c r="J22" s="215"/>
      <c r="K22" s="215"/>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row>
    <row r="23" spans="1:40" ht="15" customHeight="1">
      <c r="A23" s="213"/>
      <c r="B23" s="215"/>
      <c r="C23" s="215"/>
      <c r="D23" s="215"/>
      <c r="E23" s="215"/>
      <c r="F23" s="215"/>
      <c r="G23" s="215"/>
      <c r="H23" s="215"/>
      <c r="I23" s="215"/>
      <c r="J23" s="215"/>
      <c r="K23" s="215"/>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row>
    <row r="24" spans="1:40" ht="15" customHeight="1">
      <c r="A24" s="198"/>
      <c r="B24" s="215"/>
      <c r="C24" s="215"/>
      <c r="D24" s="215"/>
      <c r="E24" s="215"/>
      <c r="F24" s="215"/>
      <c r="G24" s="215"/>
      <c r="H24" s="215"/>
      <c r="I24" s="215"/>
      <c r="J24" s="215"/>
      <c r="K24" s="215"/>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row>
    <row r="25" spans="1:40" ht="15" customHeight="1">
      <c r="A25" s="199"/>
      <c r="B25" s="215"/>
      <c r="C25" s="215"/>
      <c r="D25" s="215"/>
      <c r="E25" s="215"/>
      <c r="F25" s="215"/>
      <c r="G25" s="215"/>
      <c r="H25" s="215"/>
      <c r="I25" s="215"/>
      <c r="J25" s="215"/>
      <c r="K25" s="215"/>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row>
    <row r="26" spans="1:40" ht="20.5" customHeight="1">
      <c r="A26" s="199"/>
      <c r="B26" s="215"/>
      <c r="C26" s="215"/>
      <c r="D26" s="215"/>
      <c r="E26" s="215"/>
      <c r="F26" s="215"/>
      <c r="G26" s="215"/>
      <c r="H26" s="215"/>
      <c r="I26" s="215"/>
      <c r="J26" s="215"/>
      <c r="K26" s="215"/>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row>
    <row r="27" spans="1:40" ht="15" customHeight="1">
      <c r="A27" s="197" t="s">
        <v>93</v>
      </c>
      <c r="B27" s="212" t="s">
        <v>141</v>
      </c>
      <c r="C27" s="212"/>
      <c r="D27" s="212"/>
      <c r="E27" s="212"/>
      <c r="F27" s="212"/>
      <c r="G27" s="212"/>
      <c r="H27" s="212"/>
      <c r="I27" s="212"/>
      <c r="J27" s="212"/>
      <c r="K27" s="212"/>
      <c r="L27" s="212"/>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row>
    <row r="28" spans="1:40" ht="15" customHeight="1">
      <c r="A28" s="200" t="s">
        <v>92</v>
      </c>
      <c r="B28" s="210" t="s">
        <v>139</v>
      </c>
      <c r="C28" s="210"/>
      <c r="D28" s="210"/>
      <c r="E28" s="210"/>
      <c r="F28" s="210"/>
      <c r="G28" s="210"/>
      <c r="H28" s="210"/>
      <c r="I28" s="210"/>
      <c r="J28" s="210"/>
      <c r="K28" s="210"/>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row>
    <row r="29" spans="1:40" ht="15" customHeight="1">
      <c r="A29" s="200" t="s">
        <v>91</v>
      </c>
      <c r="B29" s="210" t="s">
        <v>90</v>
      </c>
      <c r="C29" s="210"/>
      <c r="D29" s="210"/>
      <c r="E29" s="210"/>
      <c r="F29" s="210"/>
      <c r="G29" s="210"/>
      <c r="H29" s="210"/>
      <c r="I29" s="210"/>
      <c r="J29" s="210"/>
      <c r="K29" s="210"/>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row>
    <row r="30" spans="1:40">
      <c r="A30" s="188"/>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row>
    <row r="31" spans="1:40" ht="16" thickBot="1">
      <c r="A31" s="201"/>
      <c r="B31" s="208"/>
      <c r="C31" s="208"/>
      <c r="D31" s="208"/>
      <c r="E31" s="208"/>
      <c r="F31" s="208"/>
      <c r="G31" s="208"/>
      <c r="H31" s="208"/>
      <c r="I31" s="208"/>
      <c r="J31" s="208"/>
      <c r="K31" s="20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row>
    <row r="32" spans="1:40">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row>
    <row r="33" spans="1:48">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row>
    <row r="34" spans="1:48">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row>
    <row r="35" spans="1:48">
      <c r="A35" s="188"/>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c r="A37" s="193"/>
      <c r="B37" s="193"/>
      <c r="C37" s="193"/>
      <c r="D37" s="193"/>
      <c r="E37" s="193"/>
      <c r="F37" s="193"/>
      <c r="G37" s="193"/>
      <c r="H37" s="193"/>
      <c r="I37" s="193"/>
      <c r="J37" s="193"/>
      <c r="K37" s="193"/>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row>
    <row r="39" spans="1:48">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row>
    <row r="40" spans="1:48">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row>
    <row r="41" spans="1:48">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row>
    <row r="42" spans="1:48">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row>
    <row r="43" spans="1:48">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row>
    <row r="44" spans="1:48">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row>
    <row r="45" spans="1:48">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row>
    <row r="46" spans="1:48">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row>
    <row r="47" spans="1:48">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row>
    <row r="48" spans="1:48">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row>
    <row r="49" spans="1:48">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row>
    <row r="50" spans="1:48">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row>
    <row r="51" spans="1:48">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row>
    <row r="52" spans="1:48">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row>
    <row r="53" spans="1:48">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row>
    <row r="54" spans="1:48">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row>
    <row r="55" spans="1:48">
      <c r="A55" s="188"/>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row>
    <row r="56" spans="1:48">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row>
    <row r="57" spans="1:48">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row>
    <row r="58" spans="1:48">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row>
    <row r="59" spans="1:48">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row>
    <row r="60" spans="1:48">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row>
    <row r="61" spans="1:48">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row>
    <row r="62" spans="1:48">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row>
    <row r="63" spans="1:48">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row>
    <row r="64" spans="1:48">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row>
    <row r="65" spans="1:48">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row>
    <row r="66" spans="1:48">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row>
    <row r="67" spans="1:48">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row>
    <row r="68" spans="1:48">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row>
    <row r="69" spans="1:48">
      <c r="A69" s="188"/>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row>
    <row r="70" spans="1:48">
      <c r="A70" s="188"/>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row>
    <row r="71" spans="1:48">
      <c r="A71" s="188"/>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row>
    <row r="72" spans="1:48">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row>
    <row r="73" spans="1:48">
      <c r="A73" s="188"/>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row>
    <row r="74" spans="1:48">
      <c r="A74" s="188"/>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row>
    <row r="75" spans="1:48">
      <c r="A75" s="188"/>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row>
    <row r="76" spans="1:48">
      <c r="A76" s="188"/>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row>
    <row r="77" spans="1:48">
      <c r="A77" s="188"/>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row>
    <row r="78" spans="1:48">
      <c r="A78" s="188"/>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row>
    <row r="79" spans="1:48">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row>
    <row r="80" spans="1:48">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row>
    <row r="81" spans="1:48">
      <c r="A81" s="188"/>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row>
    <row r="82" spans="1:48">
      <c r="A82" s="188"/>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row>
    <row r="83" spans="1:48">
      <c r="A83" s="188"/>
      <c r="B83" s="188"/>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row>
    <row r="84" spans="1:48">
      <c r="A84" s="188"/>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row>
    <row r="85" spans="1:48">
      <c r="A85" s="188"/>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row>
    <row r="86" spans="1:48">
      <c r="A86" s="188"/>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row>
    <row r="87" spans="1:48">
      <c r="A87" s="188"/>
      <c r="B87" s="188"/>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row>
    <row r="88" spans="1:48">
      <c r="A88" s="188"/>
      <c r="B88" s="188"/>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row>
    <row r="89" spans="1:48">
      <c r="A89" s="188"/>
      <c r="B89" s="188"/>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row>
    <row r="90" spans="1:48">
      <c r="A90" s="188"/>
      <c r="B90" s="188"/>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row>
    <row r="91" spans="1:48">
      <c r="A91" s="188"/>
      <c r="B91" s="188"/>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row>
    <row r="92" spans="1:48">
      <c r="A92" s="188"/>
      <c r="B92" s="188"/>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row>
    <row r="93" spans="1:48">
      <c r="A93" s="188"/>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row>
    <row r="94" spans="1:48">
      <c r="A94" s="188"/>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row>
    <row r="95" spans="1:48">
      <c r="A95" s="188"/>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row>
    <row r="96" spans="1:48">
      <c r="A96" s="188"/>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row>
    <row r="97" spans="1:48">
      <c r="A97" s="188"/>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row>
    <row r="98" spans="1:48">
      <c r="A98" s="188"/>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row>
    <row r="99" spans="1:48">
      <c r="A99" s="188"/>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row>
    <row r="100" spans="1:48">
      <c r="A100" s="188"/>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row>
    <row r="101" spans="1:48">
      <c r="A101" s="188"/>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row>
    <row r="102" spans="1:48">
      <c r="A102" s="188"/>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row>
    <row r="103" spans="1:48">
      <c r="A103" s="188"/>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row>
    <row r="104" spans="1:48">
      <c r="A104" s="188"/>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row>
    <row r="105" spans="1:48">
      <c r="A105" s="188"/>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row>
    <row r="106" spans="1:48">
      <c r="A106" s="188"/>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row>
    <row r="107" spans="1:48">
      <c r="A107" s="188"/>
      <c r="B107" s="188"/>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row>
    <row r="108" spans="1:48">
      <c r="A108" s="188"/>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row>
    <row r="109" spans="1:48">
      <c r="A109" s="188"/>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row>
    <row r="110" spans="1:48">
      <c r="A110" s="188"/>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row>
    <row r="111" spans="1:48">
      <c r="A111" s="188"/>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row>
    <row r="112" spans="1:48">
      <c r="A112" s="188"/>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row>
    <row r="113" spans="1:48">
      <c r="A113" s="188"/>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row>
    <row r="114" spans="1:48">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row>
    <row r="115" spans="1:48">
      <c r="A115" s="188"/>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row>
    <row r="116" spans="1:48">
      <c r="L116" s="188"/>
      <c r="M116" s="188"/>
      <c r="N116" s="188"/>
      <c r="O116" s="188"/>
      <c r="P116" s="188"/>
    </row>
    <row r="117" spans="1:48">
      <c r="L117" s="188"/>
      <c r="M117" s="188"/>
      <c r="N117" s="188"/>
      <c r="O117" s="188"/>
      <c r="P117" s="188"/>
    </row>
    <row r="118" spans="1:48">
      <c r="L118" s="188"/>
      <c r="M118" s="188"/>
      <c r="N118" s="188"/>
      <c r="O118" s="188"/>
      <c r="P118" s="188"/>
    </row>
    <row r="119" spans="1:48">
      <c r="L119" s="188"/>
      <c r="M119" s="188"/>
      <c r="N119" s="188"/>
      <c r="O119" s="188"/>
      <c r="P119" s="188"/>
    </row>
    <row r="120" spans="1:48">
      <c r="L120" s="188"/>
      <c r="M120" s="188"/>
      <c r="N120" s="188"/>
      <c r="O120" s="188"/>
      <c r="P120" s="188"/>
    </row>
    <row r="121" spans="1:48">
      <c r="L121" s="188"/>
      <c r="M121" s="188"/>
      <c r="N121" s="188"/>
      <c r="O121" s="188"/>
      <c r="P121" s="188"/>
    </row>
    <row r="122" spans="1:48">
      <c r="L122" s="188"/>
      <c r="M122" s="188"/>
      <c r="N122" s="188"/>
      <c r="O122" s="188"/>
      <c r="P122" s="188"/>
    </row>
    <row r="123" spans="1:48">
      <c r="L123" s="188"/>
      <c r="M123" s="188"/>
      <c r="N123" s="188"/>
      <c r="O123" s="188"/>
      <c r="P123" s="188"/>
    </row>
    <row r="124" spans="1:48">
      <c r="L124" s="188"/>
      <c r="M124" s="188"/>
      <c r="N124" s="188"/>
      <c r="O124" s="188"/>
      <c r="P124" s="188"/>
    </row>
    <row r="125" spans="1:48">
      <c r="L125" s="188"/>
      <c r="M125" s="188"/>
      <c r="N125" s="188"/>
      <c r="O125" s="188"/>
      <c r="P125" s="188"/>
    </row>
    <row r="126" spans="1:48">
      <c r="L126" s="188"/>
      <c r="M126" s="188"/>
      <c r="N126" s="188"/>
      <c r="O126" s="188"/>
      <c r="P126" s="188"/>
    </row>
    <row r="127" spans="1:48">
      <c r="L127" s="188"/>
      <c r="M127" s="188"/>
      <c r="N127" s="188"/>
      <c r="O127" s="188"/>
      <c r="P127" s="188"/>
    </row>
    <row r="128" spans="1:48">
      <c r="L128" s="188"/>
      <c r="M128" s="188"/>
      <c r="N128" s="188"/>
      <c r="O128" s="188"/>
      <c r="P128" s="188"/>
    </row>
    <row r="129" spans="12:16">
      <c r="L129" s="188"/>
      <c r="M129" s="188"/>
      <c r="N129" s="188"/>
      <c r="O129" s="188"/>
      <c r="P129" s="188"/>
    </row>
    <row r="130" spans="12:16">
      <c r="L130" s="188"/>
      <c r="M130" s="188"/>
      <c r="N130" s="188"/>
      <c r="O130" s="188"/>
      <c r="P130" s="188"/>
    </row>
    <row r="131" spans="12:16">
      <c r="L131" s="188"/>
      <c r="M131" s="188"/>
      <c r="N131" s="188"/>
      <c r="O131" s="188"/>
      <c r="P131" s="188"/>
    </row>
    <row r="132" spans="12:16">
      <c r="L132" s="188"/>
      <c r="M132" s="188"/>
      <c r="N132" s="188"/>
      <c r="O132" s="188"/>
      <c r="P132" s="188"/>
    </row>
    <row r="133" spans="12:16">
      <c r="L133" s="188"/>
      <c r="M133" s="188"/>
      <c r="N133" s="188"/>
      <c r="O133" s="188"/>
      <c r="P133" s="188"/>
    </row>
    <row r="134" spans="12:16">
      <c r="L134" s="188"/>
      <c r="M134" s="188"/>
      <c r="N134" s="188"/>
      <c r="O134" s="188"/>
      <c r="P134" s="188"/>
    </row>
    <row r="135" spans="12:16">
      <c r="L135" s="188"/>
      <c r="M135" s="188"/>
      <c r="N135" s="188"/>
      <c r="O135" s="188"/>
      <c r="P135" s="188"/>
    </row>
    <row r="136" spans="12:16">
      <c r="L136" s="188"/>
      <c r="M136" s="188"/>
      <c r="N136" s="188"/>
      <c r="O136" s="188"/>
      <c r="P136" s="188"/>
    </row>
    <row r="137" spans="12:16">
      <c r="L137" s="188"/>
      <c r="M137" s="188"/>
      <c r="N137" s="188"/>
      <c r="O137" s="188"/>
      <c r="P137" s="188"/>
    </row>
    <row r="138" spans="12:16">
      <c r="L138" s="188"/>
      <c r="M138" s="188"/>
      <c r="N138" s="188"/>
      <c r="O138" s="188"/>
      <c r="P138" s="188"/>
    </row>
    <row r="139" spans="12:16">
      <c r="L139" s="188"/>
      <c r="M139" s="188"/>
      <c r="N139" s="188"/>
      <c r="O139" s="188"/>
      <c r="P139" s="188"/>
    </row>
    <row r="140" spans="12:16">
      <c r="L140" s="188"/>
      <c r="M140" s="188"/>
      <c r="N140" s="188"/>
      <c r="O140" s="188"/>
      <c r="P140" s="188"/>
    </row>
    <row r="141" spans="12:16">
      <c r="L141" s="188"/>
      <c r="M141" s="188"/>
      <c r="N141" s="188"/>
      <c r="O141" s="188"/>
      <c r="P141" s="188"/>
    </row>
    <row r="142" spans="12:16">
      <c r="L142" s="188"/>
      <c r="M142" s="188"/>
      <c r="N142" s="188"/>
      <c r="O142" s="188"/>
      <c r="P142" s="188"/>
    </row>
    <row r="143" spans="12:16">
      <c r="L143" s="188"/>
      <c r="M143" s="188"/>
      <c r="N143" s="188"/>
      <c r="O143" s="188"/>
      <c r="P143" s="188"/>
    </row>
    <row r="144" spans="12:16">
      <c r="L144" s="188"/>
      <c r="M144" s="188"/>
      <c r="N144" s="188"/>
      <c r="O144" s="188"/>
      <c r="P144" s="188"/>
    </row>
    <row r="145" spans="12:16">
      <c r="L145" s="188"/>
      <c r="M145" s="188"/>
      <c r="N145" s="188"/>
      <c r="O145" s="188"/>
      <c r="P145" s="188"/>
    </row>
    <row r="146" spans="12:16">
      <c r="L146" s="188"/>
      <c r="M146" s="188"/>
      <c r="N146" s="188"/>
      <c r="O146" s="188"/>
      <c r="P146" s="188"/>
    </row>
    <row r="147" spans="12:16">
      <c r="L147" s="188"/>
      <c r="M147" s="188"/>
      <c r="N147" s="188"/>
      <c r="O147" s="188"/>
      <c r="P147" s="188"/>
    </row>
    <row r="148" spans="12:16">
      <c r="L148" s="188"/>
      <c r="M148" s="188"/>
      <c r="N148" s="188"/>
      <c r="O148" s="188"/>
      <c r="P148" s="188"/>
    </row>
    <row r="149" spans="12:16">
      <c r="L149" s="188"/>
      <c r="M149" s="188"/>
      <c r="N149" s="188"/>
      <c r="O149" s="188"/>
      <c r="P149" s="188"/>
    </row>
    <row r="150" spans="12:16">
      <c r="L150" s="188"/>
      <c r="M150" s="188"/>
      <c r="N150" s="188"/>
      <c r="O150" s="188"/>
      <c r="P150" s="188"/>
    </row>
    <row r="151" spans="12:16">
      <c r="L151" s="188"/>
      <c r="M151" s="188"/>
      <c r="N151" s="188"/>
      <c r="O151" s="188"/>
      <c r="P151" s="188"/>
    </row>
    <row r="152" spans="12:16">
      <c r="L152" s="188"/>
      <c r="M152" s="188"/>
      <c r="N152" s="188"/>
      <c r="O152" s="188"/>
      <c r="P152" s="188"/>
    </row>
    <row r="153" spans="12:16">
      <c r="L153" s="188"/>
      <c r="M153" s="188"/>
      <c r="N153" s="188"/>
      <c r="O153" s="188"/>
      <c r="P153" s="188"/>
    </row>
    <row r="154" spans="12:16">
      <c r="L154" s="188"/>
      <c r="M154" s="188"/>
      <c r="N154" s="188"/>
      <c r="O154" s="188"/>
      <c r="P154" s="188"/>
    </row>
    <row r="155" spans="12:16">
      <c r="L155" s="188"/>
      <c r="M155" s="188"/>
      <c r="N155" s="188"/>
      <c r="O155" s="188"/>
      <c r="P155" s="188"/>
    </row>
    <row r="156" spans="12:16">
      <c r="L156" s="188"/>
      <c r="M156" s="188"/>
      <c r="N156" s="188"/>
      <c r="O156" s="188"/>
      <c r="P156" s="188"/>
    </row>
    <row r="157" spans="12:16">
      <c r="L157" s="188"/>
      <c r="M157" s="188"/>
      <c r="N157" s="188"/>
      <c r="O157" s="188"/>
      <c r="P157" s="188"/>
    </row>
    <row r="158" spans="12:16">
      <c r="L158" s="188"/>
      <c r="M158" s="188"/>
      <c r="N158" s="188"/>
      <c r="O158" s="188"/>
      <c r="P158" s="188"/>
    </row>
    <row r="159" spans="12:16">
      <c r="L159" s="188"/>
      <c r="M159" s="188"/>
      <c r="N159" s="188"/>
      <c r="O159" s="188"/>
      <c r="P159" s="188"/>
    </row>
    <row r="160" spans="12:16">
      <c r="L160" s="188"/>
      <c r="M160" s="188"/>
      <c r="N160" s="188"/>
      <c r="O160" s="188"/>
      <c r="P160" s="188"/>
    </row>
    <row r="161" spans="12:16">
      <c r="L161" s="188"/>
      <c r="M161" s="188"/>
      <c r="N161" s="188"/>
      <c r="O161" s="188"/>
      <c r="P161" s="188"/>
    </row>
    <row r="162" spans="12:16">
      <c r="L162" s="188"/>
      <c r="M162" s="188"/>
      <c r="N162" s="188"/>
      <c r="O162" s="188"/>
      <c r="P162" s="188"/>
    </row>
    <row r="163" spans="12:16">
      <c r="L163" s="188"/>
      <c r="M163" s="188"/>
      <c r="N163" s="188"/>
      <c r="O163" s="188"/>
      <c r="P163" s="188"/>
    </row>
    <row r="164" spans="12:16">
      <c r="L164" s="188"/>
      <c r="M164" s="188"/>
      <c r="N164" s="188"/>
      <c r="O164" s="188"/>
      <c r="P164" s="188"/>
    </row>
    <row r="165" spans="12:16">
      <c r="L165" s="188"/>
      <c r="M165" s="188"/>
      <c r="N165" s="188"/>
      <c r="O165" s="188"/>
      <c r="P165" s="188"/>
    </row>
    <row r="166" spans="12:16">
      <c r="L166" s="188"/>
      <c r="M166" s="188"/>
      <c r="N166" s="188"/>
      <c r="O166" s="188"/>
      <c r="P166" s="188"/>
    </row>
    <row r="167" spans="12:16">
      <c r="L167" s="188"/>
      <c r="M167" s="188"/>
      <c r="N167" s="188"/>
      <c r="O167" s="188"/>
      <c r="P167" s="188"/>
    </row>
    <row r="168" spans="12:16">
      <c r="L168" s="188"/>
      <c r="M168" s="188"/>
      <c r="N168" s="188"/>
      <c r="O168" s="188"/>
      <c r="P168" s="188"/>
    </row>
    <row r="169" spans="12:16">
      <c r="L169" s="188"/>
      <c r="M169" s="188"/>
      <c r="N169" s="188"/>
      <c r="O169" s="188"/>
      <c r="P169" s="188"/>
    </row>
    <row r="170" spans="12:16">
      <c r="L170" s="188"/>
      <c r="M170" s="188"/>
      <c r="N170" s="188"/>
      <c r="O170" s="188"/>
      <c r="P170" s="188"/>
    </row>
    <row r="171" spans="12:16">
      <c r="L171" s="188"/>
      <c r="M171" s="188"/>
      <c r="N171" s="188"/>
      <c r="O171" s="188"/>
      <c r="P171" s="188"/>
    </row>
    <row r="172" spans="12:16">
      <c r="L172" s="188"/>
      <c r="M172" s="188"/>
      <c r="N172" s="188"/>
      <c r="O172" s="188"/>
      <c r="P172" s="188"/>
    </row>
    <row r="173" spans="12:16">
      <c r="L173" s="188"/>
      <c r="M173" s="188"/>
      <c r="N173" s="188"/>
      <c r="O173" s="188"/>
      <c r="P173" s="188"/>
    </row>
    <row r="174" spans="12:16">
      <c r="L174" s="188"/>
      <c r="M174" s="188"/>
      <c r="N174" s="188"/>
      <c r="O174" s="188"/>
      <c r="P174" s="188"/>
    </row>
    <row r="175" spans="12:16">
      <c r="L175" s="188"/>
      <c r="M175" s="188"/>
      <c r="N175" s="188"/>
      <c r="O175" s="188"/>
      <c r="P175" s="188"/>
    </row>
    <row r="176" spans="12:16">
      <c r="L176" s="188"/>
      <c r="M176" s="188"/>
      <c r="N176" s="188"/>
      <c r="O176" s="188"/>
      <c r="P176" s="188"/>
    </row>
    <row r="177" spans="12:16">
      <c r="L177" s="188"/>
      <c r="M177" s="188"/>
      <c r="N177" s="188"/>
      <c r="O177" s="188"/>
      <c r="P177" s="188"/>
    </row>
    <row r="178" spans="12:16">
      <c r="L178" s="188"/>
      <c r="M178" s="188"/>
      <c r="N178" s="188"/>
      <c r="O178" s="188"/>
      <c r="P178" s="188"/>
    </row>
    <row r="179" spans="12:16">
      <c r="L179" s="188"/>
      <c r="M179" s="188"/>
      <c r="N179" s="188"/>
      <c r="O179" s="188"/>
      <c r="P179" s="188"/>
    </row>
    <row r="180" spans="12:16">
      <c r="L180" s="188"/>
      <c r="M180" s="188"/>
      <c r="N180" s="188"/>
      <c r="O180" s="188"/>
      <c r="P180" s="188"/>
    </row>
    <row r="181" spans="12:16">
      <c r="L181" s="188"/>
      <c r="M181" s="188"/>
      <c r="N181" s="188"/>
      <c r="O181" s="188"/>
      <c r="P181" s="188"/>
    </row>
    <row r="182" spans="12:16">
      <c r="L182" s="188"/>
      <c r="M182" s="188"/>
      <c r="N182" s="188"/>
      <c r="O182" s="188"/>
      <c r="P182" s="188"/>
    </row>
    <row r="183" spans="12:16">
      <c r="L183" s="188"/>
      <c r="M183" s="188"/>
      <c r="N183" s="188"/>
      <c r="O183" s="188"/>
      <c r="P183" s="188"/>
    </row>
    <row r="184" spans="12:16">
      <c r="L184" s="188"/>
      <c r="M184" s="188"/>
      <c r="N184" s="188"/>
      <c r="O184" s="188"/>
      <c r="P184" s="188"/>
    </row>
    <row r="185" spans="12:16">
      <c r="L185" s="188"/>
      <c r="M185" s="188"/>
      <c r="N185" s="188"/>
      <c r="O185" s="188"/>
      <c r="P185" s="188"/>
    </row>
    <row r="186" spans="12:16">
      <c r="L186" s="188"/>
      <c r="M186" s="188"/>
      <c r="N186" s="188"/>
      <c r="O186" s="188"/>
      <c r="P186" s="188"/>
    </row>
    <row r="187" spans="12:16">
      <c r="L187" s="188"/>
      <c r="M187" s="188"/>
      <c r="N187" s="188"/>
      <c r="O187" s="188"/>
      <c r="P187" s="188"/>
    </row>
    <row r="188" spans="12:16">
      <c r="L188" s="188"/>
      <c r="M188" s="188"/>
      <c r="N188" s="188"/>
      <c r="O188" s="188"/>
      <c r="P188" s="188"/>
    </row>
    <row r="189" spans="12:16">
      <c r="L189" s="188"/>
      <c r="M189" s="188"/>
      <c r="N189" s="188"/>
      <c r="O189" s="188"/>
      <c r="P189" s="188"/>
    </row>
    <row r="190" spans="12:16">
      <c r="L190" s="188"/>
      <c r="M190" s="188"/>
      <c r="N190" s="188"/>
      <c r="O190" s="188"/>
      <c r="P190" s="188"/>
    </row>
    <row r="191" spans="12:16">
      <c r="L191" s="188"/>
      <c r="M191" s="188"/>
      <c r="N191" s="188"/>
      <c r="O191" s="188"/>
      <c r="P191" s="188"/>
    </row>
  </sheetData>
  <mergeCells count="12">
    <mergeCell ref="B31:K31"/>
    <mergeCell ref="A2:K2"/>
    <mergeCell ref="B28:K28"/>
    <mergeCell ref="B29:K29"/>
    <mergeCell ref="A6:K6"/>
    <mergeCell ref="A19:K19"/>
    <mergeCell ref="A17:K17"/>
    <mergeCell ref="A8:K16"/>
    <mergeCell ref="B21:K21"/>
    <mergeCell ref="A22:A23"/>
    <mergeCell ref="B22:K26"/>
    <mergeCell ref="B27:L27"/>
  </mergeCells>
  <hyperlinks>
    <hyperlink ref="B28" r:id="rId1" xr:uid="{C31D7656-22D9-416B-99BC-700B3885C78A}"/>
    <hyperlink ref="B29:C29" r:id="rId2" display="ahdb.org.uk" xr:uid="{45764808-5901-40A6-81E2-779A76C171DE}"/>
    <hyperlink ref="B21" r:id="rId3" xr:uid="{456F73E4-D7B6-4986-A650-8D0ACFDFEA1B}"/>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Monthly averages</vt:lpstr>
      <vt:lpstr>Annual averages</vt:lpstr>
      <vt:lpstr>12 month rolling averages</vt:lpstr>
      <vt:lpstr>Charts</vt:lpstr>
      <vt:lpstr>For Website (HIDE)</vt:lpstr>
      <vt:lpstr>Disclaimer and notes</vt:lpstr>
      <vt:lpstr>'Annual averages'!Print_Area</vt:lpstr>
      <vt:lpstr>'For Website (HIDE)'!Print_Area</vt:lpstr>
      <vt:lpstr>'Monthly averages'!Print_Area</vt:lpstr>
    </vt:vector>
  </TitlesOfParts>
  <Company>MDC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Gregg</dc:creator>
  <cp:lastModifiedBy>Esther Ryan</cp:lastModifiedBy>
  <cp:lastPrinted>2017-02-24T09:43:35Z</cp:lastPrinted>
  <dcterms:created xsi:type="dcterms:W3CDTF">2002-12-05T13:00:54Z</dcterms:created>
  <dcterms:modified xsi:type="dcterms:W3CDTF">2023-12-20T14:11:56Z</dcterms:modified>
</cp:coreProperties>
</file>