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M:\DairyCo MI\Datum from M\Website PB\Supply and demand\Farm data\UK and EU cow numbers\"/>
    </mc:Choice>
  </mc:AlternateContent>
  <xr:revisionPtr revIDLastSave="0" documentId="13_ncr:1_{052AC692-7966-4851-B51F-D522ABF8328D}" xr6:coauthVersionLast="47" xr6:coauthVersionMax="47" xr10:uidLastSave="{00000000-0000-0000-0000-000000000000}"/>
  <bookViews>
    <workbookView xWindow="-120" yWindow="-120" windowWidth="20730" windowHeight="11160" tabRatio="791" xr2:uid="{00000000-000D-0000-FFFF-FFFF00000000}"/>
  </bookViews>
  <sheets>
    <sheet name="EU dairy cows" sheetId="22" r:id="rId1"/>
    <sheet name="Sheet1" sheetId="30" state="hidden" r:id="rId2"/>
    <sheet name="source_data (hide)" sheetId="20" state="hidden" r:id="rId3"/>
    <sheet name="lookup (hide)" sheetId="21" state="hidden" r:id="rId4"/>
    <sheet name="Website (hidden)" sheetId="28" state="hidden" r:id="rId5"/>
    <sheet name="Chart" sheetId="29" r:id="rId6"/>
    <sheet name="Disclaimer and notes" sheetId="26" r:id="rId7"/>
    <sheet name="Footnote raw data" sheetId="17" state="hidden" r:id="rId8"/>
  </sheets>
  <definedNames>
    <definedName name="_xlnm._FilterDatabase" localSheetId="0" hidden="1">'EU dairy cows'!$AC$7:$AD$40</definedName>
    <definedName name="_xlnm._FilterDatabase" localSheetId="2" hidden="1">'source_data (hide)'!$A$2:$L$44</definedName>
    <definedName name="_xlnm._FilterDatabase" localSheetId="4" hidden="1">'Website (hidden)'!$B$3:$X$31</definedName>
    <definedName name="og" localSheetId="4">#REF!</definedName>
    <definedName name="o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5" i="20" l="1"/>
  <c r="R6" i="20"/>
  <c r="R7" i="20"/>
  <c r="Q9" i="20" l="1"/>
  <c r="R9" i="20" s="1"/>
  <c r="Q10" i="20"/>
  <c r="R10" i="20" s="1"/>
  <c r="Q11" i="20"/>
  <c r="R11" i="20" s="1"/>
  <c r="Q12" i="20"/>
  <c r="Q13" i="20"/>
  <c r="R13" i="20" s="1"/>
  <c r="Q14" i="20"/>
  <c r="Q15" i="20"/>
  <c r="R15" i="20" s="1"/>
  <c r="Q16" i="20"/>
  <c r="R16" i="20" s="1"/>
  <c r="Q17" i="20"/>
  <c r="R17" i="20" s="1"/>
  <c r="Q18" i="20"/>
  <c r="R18" i="20" s="1"/>
  <c r="Q19" i="20"/>
  <c r="R19" i="20" s="1"/>
  <c r="Q20" i="20"/>
  <c r="R20" i="20" s="1"/>
  <c r="Q21" i="20"/>
  <c r="R21" i="20" s="1"/>
  <c r="Q22" i="20"/>
  <c r="R22" i="20" s="1"/>
  <c r="Q23" i="20"/>
  <c r="R23" i="20" s="1"/>
  <c r="Q24" i="20"/>
  <c r="R24" i="20" s="1"/>
  <c r="Q25" i="20"/>
  <c r="R25" i="20" s="1"/>
  <c r="Q26" i="20"/>
  <c r="R26" i="20" s="1"/>
  <c r="Q27" i="20"/>
  <c r="R27" i="20" s="1"/>
  <c r="Q28" i="20"/>
  <c r="R28" i="20" s="1"/>
  <c r="Q29" i="20"/>
  <c r="R29" i="20" s="1"/>
  <c r="Q30" i="20"/>
  <c r="R30" i="20" s="1"/>
  <c r="Q31" i="20"/>
  <c r="R31" i="20" s="1"/>
  <c r="Q32" i="20"/>
  <c r="R32" i="20" s="1"/>
  <c r="Q33" i="20"/>
  <c r="R33" i="20" s="1"/>
  <c r="Q34" i="20"/>
  <c r="R34" i="20" s="1"/>
  <c r="Q35" i="20"/>
  <c r="Q8" i="20"/>
  <c r="Q7" i="20"/>
  <c r="S7" i="20" s="1"/>
  <c r="Q6" i="20"/>
  <c r="S6" i="20" s="1"/>
  <c r="Q4" i="20"/>
  <c r="R4" i="20" s="1"/>
  <c r="A4" i="20"/>
  <c r="A7" i="20"/>
  <c r="S14" i="20" l="1"/>
  <c r="R14" i="20"/>
  <c r="S9" i="20"/>
  <c r="S8" i="20"/>
  <c r="R8" i="20"/>
  <c r="R12" i="20"/>
  <c r="S12" i="20"/>
  <c r="S35" i="20"/>
  <c r="R35" i="20"/>
  <c r="C4" i="28"/>
  <c r="C37" i="28" s="1"/>
  <c r="C5" i="28"/>
  <c r="C38" i="28" s="1"/>
  <c r="C6" i="28"/>
  <c r="C61" i="28" s="1"/>
  <c r="C7" i="28"/>
  <c r="C62" i="28" s="1"/>
  <c r="C8" i="28"/>
  <c r="C63" i="28" s="1"/>
  <c r="C9" i="28"/>
  <c r="C64" i="28" s="1"/>
  <c r="C10" i="28"/>
  <c r="C39" i="28" s="1"/>
  <c r="C11" i="28"/>
  <c r="C65" i="28" s="1"/>
  <c r="C12" i="28"/>
  <c r="C40" i="28" s="1"/>
  <c r="C13" i="28"/>
  <c r="C41" i="28" s="1"/>
  <c r="C14" i="28"/>
  <c r="C42" i="28" s="1"/>
  <c r="C15" i="28"/>
  <c r="C43" i="28" s="1"/>
  <c r="C16" i="28"/>
  <c r="C66" i="28" s="1"/>
  <c r="C17" i="28"/>
  <c r="C44" i="28" s="1"/>
  <c r="C18" i="28"/>
  <c r="C45" i="28" s="1"/>
  <c r="C19" i="28"/>
  <c r="C67" i="28" s="1"/>
  <c r="C20" i="28"/>
  <c r="C68" i="28" s="1"/>
  <c r="C21" i="28"/>
  <c r="C46" i="28" s="1"/>
  <c r="C22" i="28"/>
  <c r="C69" i="28" s="1"/>
  <c r="C23" i="28"/>
  <c r="C47" i="28" s="1"/>
  <c r="C24" i="28"/>
  <c r="C70" i="28" s="1"/>
  <c r="C25" i="28"/>
  <c r="C48" i="28" s="1"/>
  <c r="C26" i="28"/>
  <c r="C71" i="28" s="1"/>
  <c r="C27" i="28"/>
  <c r="C72" i="28" s="1"/>
  <c r="C28" i="28"/>
  <c r="C73" i="28" s="1"/>
  <c r="C29" i="28"/>
  <c r="C49" i="28" s="1"/>
  <c r="C30" i="28"/>
  <c r="C50" i="28" s="1"/>
  <c r="C31" i="28"/>
  <c r="D4" i="28"/>
  <c r="D37" i="28" s="1"/>
  <c r="E4" i="28"/>
  <c r="E37" i="28" s="1"/>
  <c r="F4" i="28"/>
  <c r="F37" i="28" s="1"/>
  <c r="G4" i="28"/>
  <c r="G37" i="28" s="1"/>
  <c r="H4" i="28"/>
  <c r="H37" i="28" s="1"/>
  <c r="I4" i="28"/>
  <c r="I37" i="28" s="1"/>
  <c r="J4" i="28"/>
  <c r="J37" i="28" s="1"/>
  <c r="D5" i="28"/>
  <c r="D38" i="28" s="1"/>
  <c r="E5" i="28"/>
  <c r="E38" i="28" s="1"/>
  <c r="F5" i="28"/>
  <c r="F38" i="28" s="1"/>
  <c r="G5" i="28"/>
  <c r="G38" i="28" s="1"/>
  <c r="H5" i="28"/>
  <c r="H38" i="28" s="1"/>
  <c r="I5" i="28"/>
  <c r="I38" i="28" s="1"/>
  <c r="J5" i="28"/>
  <c r="J38" i="28" s="1"/>
  <c r="D6" i="28"/>
  <c r="D61" i="28" s="1"/>
  <c r="E6" i="28"/>
  <c r="E61" i="28" s="1"/>
  <c r="F6" i="28"/>
  <c r="F61" i="28" s="1"/>
  <c r="G6" i="28"/>
  <c r="G61" i="28" s="1"/>
  <c r="H6" i="28"/>
  <c r="H61" i="28" s="1"/>
  <c r="I6" i="28"/>
  <c r="I61" i="28" s="1"/>
  <c r="J6" i="28"/>
  <c r="J61" i="28" s="1"/>
  <c r="D7" i="28"/>
  <c r="D62" i="28" s="1"/>
  <c r="E7" i="28"/>
  <c r="E62" i="28" s="1"/>
  <c r="F7" i="28"/>
  <c r="F62" i="28" s="1"/>
  <c r="G7" i="28"/>
  <c r="G62" i="28" s="1"/>
  <c r="H7" i="28"/>
  <c r="H62" i="28" s="1"/>
  <c r="I7" i="28"/>
  <c r="I62" i="28" s="1"/>
  <c r="J7" i="28"/>
  <c r="J62" i="28" s="1"/>
  <c r="D8" i="28"/>
  <c r="D63" i="28" s="1"/>
  <c r="E8" i="28"/>
  <c r="E63" i="28" s="1"/>
  <c r="F8" i="28"/>
  <c r="F63" i="28" s="1"/>
  <c r="G8" i="28"/>
  <c r="G63" i="28" s="1"/>
  <c r="H8" i="28"/>
  <c r="H63" i="28" s="1"/>
  <c r="I8" i="28"/>
  <c r="I63" i="28" s="1"/>
  <c r="J8" i="28"/>
  <c r="J63" i="28" s="1"/>
  <c r="D9" i="28"/>
  <c r="D64" i="28" s="1"/>
  <c r="E9" i="28"/>
  <c r="E64" i="28" s="1"/>
  <c r="F9" i="28"/>
  <c r="F64" i="28" s="1"/>
  <c r="G9" i="28"/>
  <c r="G64" i="28" s="1"/>
  <c r="H9" i="28"/>
  <c r="H64" i="28" s="1"/>
  <c r="I9" i="28"/>
  <c r="I64" i="28" s="1"/>
  <c r="J9" i="28"/>
  <c r="J64" i="28" s="1"/>
  <c r="D10" i="28"/>
  <c r="D39" i="28" s="1"/>
  <c r="E10" i="28"/>
  <c r="E39" i="28" s="1"/>
  <c r="F10" i="28"/>
  <c r="F39" i="28" s="1"/>
  <c r="G10" i="28"/>
  <c r="G39" i="28" s="1"/>
  <c r="H10" i="28"/>
  <c r="H39" i="28" s="1"/>
  <c r="I10" i="28"/>
  <c r="I39" i="28" s="1"/>
  <c r="J10" i="28"/>
  <c r="J39" i="28" s="1"/>
  <c r="D11" i="28"/>
  <c r="D65" i="28" s="1"/>
  <c r="E11" i="28"/>
  <c r="E65" i="28" s="1"/>
  <c r="F11" i="28"/>
  <c r="F65" i="28" s="1"/>
  <c r="G11" i="28"/>
  <c r="G65" i="28" s="1"/>
  <c r="H11" i="28"/>
  <c r="H65" i="28" s="1"/>
  <c r="I11" i="28"/>
  <c r="I65" i="28" s="1"/>
  <c r="J11" i="28"/>
  <c r="J65" i="28" s="1"/>
  <c r="D12" i="28"/>
  <c r="D40" i="28" s="1"/>
  <c r="E12" i="28"/>
  <c r="E40" i="28" s="1"/>
  <c r="F12" i="28"/>
  <c r="F40" i="28" s="1"/>
  <c r="G12" i="28"/>
  <c r="G40" i="28" s="1"/>
  <c r="H12" i="28"/>
  <c r="H40" i="28" s="1"/>
  <c r="I12" i="28"/>
  <c r="I40" i="28" s="1"/>
  <c r="J12" i="28"/>
  <c r="J40" i="28" s="1"/>
  <c r="D13" i="28"/>
  <c r="D41" i="28" s="1"/>
  <c r="E13" i="28"/>
  <c r="E41" i="28" s="1"/>
  <c r="F13" i="28"/>
  <c r="F41" i="28" s="1"/>
  <c r="G13" i="28"/>
  <c r="G41" i="28" s="1"/>
  <c r="H13" i="28"/>
  <c r="H41" i="28" s="1"/>
  <c r="I13" i="28"/>
  <c r="I41" i="28" s="1"/>
  <c r="J13" i="28"/>
  <c r="J41" i="28" s="1"/>
  <c r="D14" i="28"/>
  <c r="D42" i="28" s="1"/>
  <c r="E14" i="28"/>
  <c r="E42" i="28" s="1"/>
  <c r="F14" i="28"/>
  <c r="F42" i="28" s="1"/>
  <c r="G14" i="28"/>
  <c r="G42" i="28" s="1"/>
  <c r="H14" i="28"/>
  <c r="H42" i="28" s="1"/>
  <c r="I14" i="28"/>
  <c r="I42" i="28" s="1"/>
  <c r="J14" i="28"/>
  <c r="J42" i="28" s="1"/>
  <c r="D15" i="28"/>
  <c r="D43" i="28" s="1"/>
  <c r="E15" i="28"/>
  <c r="E43" i="28" s="1"/>
  <c r="F15" i="28"/>
  <c r="F43" i="28" s="1"/>
  <c r="G15" i="28"/>
  <c r="G43" i="28" s="1"/>
  <c r="H15" i="28"/>
  <c r="H43" i="28" s="1"/>
  <c r="I15" i="28"/>
  <c r="I43" i="28" s="1"/>
  <c r="J15" i="28"/>
  <c r="J43" i="28" s="1"/>
  <c r="D16" i="28"/>
  <c r="D66" i="28" s="1"/>
  <c r="E16" i="28"/>
  <c r="E66" i="28" s="1"/>
  <c r="F16" i="28"/>
  <c r="F66" i="28" s="1"/>
  <c r="G16" i="28"/>
  <c r="G66" i="28" s="1"/>
  <c r="H16" i="28"/>
  <c r="H66" i="28" s="1"/>
  <c r="I16" i="28"/>
  <c r="I66" i="28" s="1"/>
  <c r="J16" i="28"/>
  <c r="J66" i="28" s="1"/>
  <c r="D17" i="28"/>
  <c r="D44" i="28" s="1"/>
  <c r="E17" i="28"/>
  <c r="E44" i="28" s="1"/>
  <c r="F17" i="28"/>
  <c r="F44" i="28" s="1"/>
  <c r="G17" i="28"/>
  <c r="G44" i="28" s="1"/>
  <c r="H17" i="28"/>
  <c r="H44" i="28" s="1"/>
  <c r="I17" i="28"/>
  <c r="I44" i="28" s="1"/>
  <c r="J17" i="28"/>
  <c r="J44" i="28" s="1"/>
  <c r="D18" i="28"/>
  <c r="D45" i="28" s="1"/>
  <c r="E18" i="28"/>
  <c r="E45" i="28" s="1"/>
  <c r="F18" i="28"/>
  <c r="F45" i="28" s="1"/>
  <c r="G18" i="28"/>
  <c r="G45" i="28" s="1"/>
  <c r="H18" i="28"/>
  <c r="H45" i="28" s="1"/>
  <c r="I18" i="28"/>
  <c r="I45" i="28" s="1"/>
  <c r="J18" i="28"/>
  <c r="J45" i="28" s="1"/>
  <c r="D19" i="28"/>
  <c r="D67" i="28" s="1"/>
  <c r="E19" i="28"/>
  <c r="E67" i="28" s="1"/>
  <c r="F19" i="28"/>
  <c r="F67" i="28" s="1"/>
  <c r="G19" i="28"/>
  <c r="G67" i="28" s="1"/>
  <c r="H19" i="28"/>
  <c r="H67" i="28" s="1"/>
  <c r="I19" i="28"/>
  <c r="I67" i="28" s="1"/>
  <c r="J19" i="28"/>
  <c r="J67" i="28" s="1"/>
  <c r="D20" i="28"/>
  <c r="D68" i="28" s="1"/>
  <c r="E20" i="28"/>
  <c r="E68" i="28" s="1"/>
  <c r="F20" i="28"/>
  <c r="F68" i="28" s="1"/>
  <c r="G20" i="28"/>
  <c r="G68" i="28" s="1"/>
  <c r="H20" i="28"/>
  <c r="H68" i="28" s="1"/>
  <c r="I20" i="28"/>
  <c r="I68" i="28" s="1"/>
  <c r="J20" i="28"/>
  <c r="J68" i="28" s="1"/>
  <c r="D21" i="28"/>
  <c r="D46" i="28" s="1"/>
  <c r="E21" i="28"/>
  <c r="E46" i="28" s="1"/>
  <c r="F21" i="28"/>
  <c r="F46" i="28" s="1"/>
  <c r="G21" i="28"/>
  <c r="G46" i="28" s="1"/>
  <c r="H21" i="28"/>
  <c r="H46" i="28" s="1"/>
  <c r="I21" i="28"/>
  <c r="I46" i="28" s="1"/>
  <c r="J21" i="28"/>
  <c r="J46" i="28" s="1"/>
  <c r="D22" i="28"/>
  <c r="D69" i="28" s="1"/>
  <c r="E22" i="28"/>
  <c r="E69" i="28" s="1"/>
  <c r="F22" i="28"/>
  <c r="F69" i="28" s="1"/>
  <c r="G22" i="28"/>
  <c r="G69" i="28" s="1"/>
  <c r="H22" i="28"/>
  <c r="H69" i="28" s="1"/>
  <c r="I22" i="28"/>
  <c r="I69" i="28" s="1"/>
  <c r="J22" i="28"/>
  <c r="J69" i="28" s="1"/>
  <c r="D23" i="28"/>
  <c r="D47" i="28" s="1"/>
  <c r="E23" i="28"/>
  <c r="E47" i="28" s="1"/>
  <c r="F23" i="28"/>
  <c r="F47" i="28" s="1"/>
  <c r="G23" i="28"/>
  <c r="G47" i="28" s="1"/>
  <c r="H23" i="28"/>
  <c r="H47" i="28" s="1"/>
  <c r="I23" i="28"/>
  <c r="I47" i="28" s="1"/>
  <c r="J23" i="28"/>
  <c r="J47" i="28" s="1"/>
  <c r="D24" i="28"/>
  <c r="D70" i="28" s="1"/>
  <c r="E24" i="28"/>
  <c r="E70" i="28" s="1"/>
  <c r="F24" i="28"/>
  <c r="F70" i="28" s="1"/>
  <c r="G24" i="28"/>
  <c r="G70" i="28" s="1"/>
  <c r="H24" i="28"/>
  <c r="H70" i="28" s="1"/>
  <c r="I24" i="28"/>
  <c r="I70" i="28" s="1"/>
  <c r="J24" i="28"/>
  <c r="J70" i="28" s="1"/>
  <c r="D25" i="28"/>
  <c r="D48" i="28" s="1"/>
  <c r="E25" i="28"/>
  <c r="E48" i="28" s="1"/>
  <c r="F25" i="28"/>
  <c r="F48" i="28" s="1"/>
  <c r="G25" i="28"/>
  <c r="G48" i="28" s="1"/>
  <c r="H25" i="28"/>
  <c r="H48" i="28" s="1"/>
  <c r="I25" i="28"/>
  <c r="I48" i="28" s="1"/>
  <c r="J25" i="28"/>
  <c r="J48" i="28" s="1"/>
  <c r="D26" i="28"/>
  <c r="D71" i="28" s="1"/>
  <c r="E26" i="28"/>
  <c r="E71" i="28" s="1"/>
  <c r="F26" i="28"/>
  <c r="F71" i="28" s="1"/>
  <c r="G26" i="28"/>
  <c r="G71" i="28" s="1"/>
  <c r="H26" i="28"/>
  <c r="H71" i="28" s="1"/>
  <c r="I26" i="28"/>
  <c r="I71" i="28" s="1"/>
  <c r="J26" i="28"/>
  <c r="J71" i="28" s="1"/>
  <c r="D27" i="28"/>
  <c r="D72" i="28" s="1"/>
  <c r="E27" i="28"/>
  <c r="E72" i="28" s="1"/>
  <c r="F27" i="28"/>
  <c r="F72" i="28" s="1"/>
  <c r="G27" i="28"/>
  <c r="G72" i="28" s="1"/>
  <c r="H27" i="28"/>
  <c r="H72" i="28" s="1"/>
  <c r="I27" i="28"/>
  <c r="I72" i="28" s="1"/>
  <c r="J27" i="28"/>
  <c r="J72" i="28" s="1"/>
  <c r="D28" i="28"/>
  <c r="D73" i="28" s="1"/>
  <c r="E28" i="28"/>
  <c r="E73" i="28" s="1"/>
  <c r="F28" i="28"/>
  <c r="F73" i="28" s="1"/>
  <c r="G28" i="28"/>
  <c r="G73" i="28" s="1"/>
  <c r="H28" i="28"/>
  <c r="H73" i="28" s="1"/>
  <c r="I28" i="28"/>
  <c r="I73" i="28" s="1"/>
  <c r="J28" i="28"/>
  <c r="J73" i="28" s="1"/>
  <c r="D29" i="28"/>
  <c r="D49" i="28" s="1"/>
  <c r="E29" i="28"/>
  <c r="E49" i="28" s="1"/>
  <c r="F29" i="28"/>
  <c r="F49" i="28" s="1"/>
  <c r="G29" i="28"/>
  <c r="G49" i="28" s="1"/>
  <c r="H29" i="28"/>
  <c r="H49" i="28" s="1"/>
  <c r="I29" i="28"/>
  <c r="I49" i="28" s="1"/>
  <c r="J29" i="28"/>
  <c r="J49" i="28" s="1"/>
  <c r="D30" i="28"/>
  <c r="D50" i="28" s="1"/>
  <c r="E30" i="28"/>
  <c r="E50" i="28" s="1"/>
  <c r="F30" i="28"/>
  <c r="F50" i="28" s="1"/>
  <c r="G30" i="28"/>
  <c r="G50" i="28" s="1"/>
  <c r="H30" i="28"/>
  <c r="H50" i="28" s="1"/>
  <c r="I30" i="28"/>
  <c r="I50" i="28" s="1"/>
  <c r="J30" i="28"/>
  <c r="J50" i="28" s="1"/>
  <c r="D31" i="28"/>
  <c r="E31" i="28"/>
  <c r="F31" i="28"/>
  <c r="G31" i="28"/>
  <c r="H31" i="28"/>
  <c r="I31" i="28"/>
  <c r="J31" i="28"/>
  <c r="K4" i="28"/>
  <c r="K37" i="28" s="1"/>
  <c r="L4" i="28"/>
  <c r="L37" i="28" s="1"/>
  <c r="M4" i="28"/>
  <c r="M37" i="28" s="1"/>
  <c r="K5" i="28"/>
  <c r="K38" i="28" s="1"/>
  <c r="L5" i="28"/>
  <c r="L38" i="28" s="1"/>
  <c r="M5" i="28"/>
  <c r="M38" i="28" s="1"/>
  <c r="K6" i="28"/>
  <c r="K61" i="28" s="1"/>
  <c r="L6" i="28"/>
  <c r="L61" i="28" s="1"/>
  <c r="M6" i="28"/>
  <c r="M61" i="28" s="1"/>
  <c r="K7" i="28"/>
  <c r="K62" i="28" s="1"/>
  <c r="L7" i="28"/>
  <c r="L62" i="28" s="1"/>
  <c r="M7" i="28"/>
  <c r="M62" i="28" s="1"/>
  <c r="K8" i="28"/>
  <c r="K63" i="28" s="1"/>
  <c r="L8" i="28"/>
  <c r="L63" i="28" s="1"/>
  <c r="M8" i="28"/>
  <c r="M63" i="28" s="1"/>
  <c r="K9" i="28"/>
  <c r="K64" i="28" s="1"/>
  <c r="L9" i="28"/>
  <c r="L64" i="28" s="1"/>
  <c r="M9" i="28"/>
  <c r="M64" i="28" s="1"/>
  <c r="K10" i="28"/>
  <c r="K39" i="28" s="1"/>
  <c r="L10" i="28"/>
  <c r="L39" i="28" s="1"/>
  <c r="M10" i="28"/>
  <c r="M39" i="28" s="1"/>
  <c r="K11" i="28"/>
  <c r="K65" i="28" s="1"/>
  <c r="L11" i="28"/>
  <c r="L65" i="28" s="1"/>
  <c r="M11" i="28"/>
  <c r="M65" i="28" s="1"/>
  <c r="K12" i="28"/>
  <c r="K40" i="28" s="1"/>
  <c r="L12" i="28"/>
  <c r="L40" i="28" s="1"/>
  <c r="M12" i="28"/>
  <c r="M40" i="28" s="1"/>
  <c r="K13" i="28"/>
  <c r="K41" i="28" s="1"/>
  <c r="L13" i="28"/>
  <c r="L41" i="28" s="1"/>
  <c r="M13" i="28"/>
  <c r="M41" i="28" s="1"/>
  <c r="K14" i="28"/>
  <c r="K42" i="28" s="1"/>
  <c r="L14" i="28"/>
  <c r="L42" i="28" s="1"/>
  <c r="M14" i="28"/>
  <c r="M42" i="28" s="1"/>
  <c r="K15" i="28"/>
  <c r="K43" i="28" s="1"/>
  <c r="L15" i="28"/>
  <c r="L43" i="28" s="1"/>
  <c r="M15" i="28"/>
  <c r="M43" i="28" s="1"/>
  <c r="K16" i="28"/>
  <c r="K66" i="28" s="1"/>
  <c r="L16" i="28"/>
  <c r="L66" i="28" s="1"/>
  <c r="M16" i="28"/>
  <c r="M66" i="28" s="1"/>
  <c r="K17" i="28"/>
  <c r="K44" i="28" s="1"/>
  <c r="L17" i="28"/>
  <c r="L44" i="28" s="1"/>
  <c r="M17" i="28"/>
  <c r="M44" i="28" s="1"/>
  <c r="K18" i="28"/>
  <c r="K45" i="28" s="1"/>
  <c r="L18" i="28"/>
  <c r="L45" i="28" s="1"/>
  <c r="M18" i="28"/>
  <c r="M45" i="28" s="1"/>
  <c r="N18" i="28"/>
  <c r="N45" i="28" s="1"/>
  <c r="K19" i="28"/>
  <c r="K67" i="28" s="1"/>
  <c r="L19" i="28"/>
  <c r="L67" i="28" s="1"/>
  <c r="M19" i="28"/>
  <c r="M67" i="28" s="1"/>
  <c r="K20" i="28"/>
  <c r="K68" i="28" s="1"/>
  <c r="L20" i="28"/>
  <c r="L68" i="28" s="1"/>
  <c r="M20" i="28"/>
  <c r="M68" i="28" s="1"/>
  <c r="K21" i="28"/>
  <c r="K46" i="28" s="1"/>
  <c r="L21" i="28"/>
  <c r="L46" i="28" s="1"/>
  <c r="M21" i="28"/>
  <c r="M46" i="28" s="1"/>
  <c r="K22" i="28"/>
  <c r="K69" i="28" s="1"/>
  <c r="L22" i="28"/>
  <c r="L69" i="28" s="1"/>
  <c r="M22" i="28"/>
  <c r="M69" i="28" s="1"/>
  <c r="K23" i="28"/>
  <c r="K47" i="28" s="1"/>
  <c r="L23" i="28"/>
  <c r="L47" i="28" s="1"/>
  <c r="M23" i="28"/>
  <c r="M47" i="28" s="1"/>
  <c r="K24" i="28"/>
  <c r="K70" i="28" s="1"/>
  <c r="L24" i="28"/>
  <c r="L70" i="28" s="1"/>
  <c r="M24" i="28"/>
  <c r="M70" i="28" s="1"/>
  <c r="K25" i="28"/>
  <c r="K48" i="28" s="1"/>
  <c r="L25" i="28"/>
  <c r="L48" i="28" s="1"/>
  <c r="M25" i="28"/>
  <c r="M48" i="28" s="1"/>
  <c r="K26" i="28"/>
  <c r="K71" i="28" s="1"/>
  <c r="L26" i="28"/>
  <c r="L71" i="28" s="1"/>
  <c r="M26" i="28"/>
  <c r="M71" i="28" s="1"/>
  <c r="K27" i="28"/>
  <c r="K72" i="28" s="1"/>
  <c r="L27" i="28"/>
  <c r="L72" i="28" s="1"/>
  <c r="M27" i="28"/>
  <c r="M72" i="28" s="1"/>
  <c r="K28" i="28"/>
  <c r="K73" i="28" s="1"/>
  <c r="L28" i="28"/>
  <c r="L73" i="28" s="1"/>
  <c r="M28" i="28"/>
  <c r="M73" i="28" s="1"/>
  <c r="K29" i="28"/>
  <c r="K49" i="28" s="1"/>
  <c r="L29" i="28"/>
  <c r="L49" i="28" s="1"/>
  <c r="M29" i="28"/>
  <c r="M49" i="28" s="1"/>
  <c r="K30" i="28"/>
  <c r="K50" i="28" s="1"/>
  <c r="L30" i="28"/>
  <c r="L50" i="28" s="1"/>
  <c r="M30" i="28"/>
  <c r="M50" i="28" s="1"/>
  <c r="K31" i="28"/>
  <c r="L31" i="28"/>
  <c r="M31" i="28"/>
  <c r="B61" i="28"/>
  <c r="B62" i="28"/>
  <c r="B63" i="28"/>
  <c r="B64" i="28"/>
  <c r="B65" i="28"/>
  <c r="B66" i="28"/>
  <c r="B67" i="28"/>
  <c r="B68" i="28"/>
  <c r="B69" i="28"/>
  <c r="B70" i="28"/>
  <c r="B71" i="28"/>
  <c r="B72" i="28"/>
  <c r="B73" i="28"/>
  <c r="A12" i="20"/>
  <c r="B50" i="28"/>
  <c r="B49" i="28"/>
  <c r="B47" i="28"/>
  <c r="B48" i="28"/>
  <c r="B38" i="28"/>
  <c r="B39" i="28"/>
  <c r="B40" i="28"/>
  <c r="B41" i="28"/>
  <c r="B42" i="28"/>
  <c r="B43" i="28"/>
  <c r="B44" i="28"/>
  <c r="B45" i="28"/>
  <c r="B46" i="28"/>
  <c r="B37" i="28"/>
  <c r="U3" i="28"/>
  <c r="E75" i="28" l="1"/>
  <c r="F75" i="28"/>
  <c r="J75" i="28"/>
  <c r="I75" i="28"/>
  <c r="K75" i="28"/>
  <c r="H75" i="28"/>
  <c r="D75" i="28"/>
  <c r="L75" i="28"/>
  <c r="G75" i="28"/>
  <c r="C75" i="28"/>
  <c r="M75" i="28"/>
  <c r="F53" i="28"/>
  <c r="E53" i="28"/>
  <c r="H53" i="28"/>
  <c r="D53" i="28"/>
  <c r="C53" i="28"/>
  <c r="G53" i="28"/>
  <c r="M53" i="28"/>
  <c r="J53" i="28"/>
  <c r="L53" i="28"/>
  <c r="I53" i="28"/>
  <c r="K53" i="28"/>
  <c r="V3" i="28"/>
  <c r="F77" i="28" l="1"/>
  <c r="F78" i="28" s="1"/>
  <c r="J77" i="28"/>
  <c r="J78" i="28" s="1"/>
  <c r="G55" i="28"/>
  <c r="G56" i="28" s="1"/>
  <c r="D55" i="28"/>
  <c r="D56" i="28" s="1"/>
  <c r="M77" i="28"/>
  <c r="M78" i="28" s="1"/>
  <c r="G77" i="28"/>
  <c r="G78" i="28" s="1"/>
  <c r="K77" i="28"/>
  <c r="K78" i="28" s="1"/>
  <c r="L77" i="28"/>
  <c r="L78" i="28" s="1"/>
  <c r="D77" i="28"/>
  <c r="D78" i="28" s="1"/>
  <c r="H77" i="28"/>
  <c r="H78" i="28" s="1"/>
  <c r="I77" i="28"/>
  <c r="I78" i="28" s="1"/>
  <c r="E77" i="28"/>
  <c r="E78" i="28" s="1"/>
  <c r="J55" i="28"/>
  <c r="J56" i="28" s="1"/>
  <c r="I55" i="28"/>
  <c r="I56" i="28" s="1"/>
  <c r="F55" i="28"/>
  <c r="F56" i="28" s="1"/>
  <c r="E55" i="28"/>
  <c r="E56" i="28" s="1"/>
  <c r="K55" i="28"/>
  <c r="K56" i="28" s="1"/>
  <c r="L55" i="28"/>
  <c r="L56" i="28" s="1"/>
  <c r="H55" i="28"/>
  <c r="H56" i="28" s="1"/>
  <c r="M55" i="28"/>
  <c r="M56" i="28" s="1"/>
  <c r="W3" i="28"/>
  <c r="X3" i="28" s="1"/>
  <c r="Y3" i="28" s="1"/>
  <c r="Z3" i="28" s="1"/>
  <c r="AA3" i="28" l="1"/>
  <c r="Z31" i="28"/>
  <c r="A5" i="20"/>
  <c r="A6" i="20"/>
  <c r="A8" i="20"/>
  <c r="A9" i="20"/>
  <c r="A10" i="20"/>
  <c r="A11"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3" i="20"/>
  <c r="D1" i="20"/>
  <c r="E1" i="20" s="1"/>
  <c r="F1" i="20" s="1"/>
  <c r="G1" i="20" s="1"/>
  <c r="H1" i="20" s="1"/>
  <c r="I1" i="20" s="1"/>
  <c r="J1" i="20" s="1"/>
  <c r="K1" i="20" s="1"/>
  <c r="L1" i="20" s="1"/>
  <c r="M1" i="20" s="1"/>
  <c r="N1" i="20" s="1"/>
  <c r="O1" i="20" s="1"/>
  <c r="P1" i="20" s="1"/>
  <c r="Z8" i="22" l="1"/>
  <c r="AA40" i="22"/>
  <c r="AA27" i="22"/>
  <c r="AA19" i="22"/>
  <c r="AA15" i="28" s="1"/>
  <c r="AA43" i="28" s="1"/>
  <c r="AA11" i="22"/>
  <c r="AA7" i="28" s="1"/>
  <c r="AA62" i="28" s="1"/>
  <c r="Z28" i="22"/>
  <c r="Z24" i="28" s="1"/>
  <c r="Z70" i="28" s="1"/>
  <c r="AA9" i="22"/>
  <c r="Z40" i="22"/>
  <c r="AA34" i="22"/>
  <c r="AA26" i="22"/>
  <c r="AA18" i="22"/>
  <c r="AA14" i="28" s="1"/>
  <c r="AA42" i="28" s="1"/>
  <c r="AA10" i="22"/>
  <c r="AA6" i="28" s="1"/>
  <c r="AA61" i="28" s="1"/>
  <c r="Z24" i="22"/>
  <c r="Z20" i="28" s="1"/>
  <c r="Z68" i="28" s="1"/>
  <c r="AA17" i="22"/>
  <c r="AA32" i="22"/>
  <c r="AA24" i="22"/>
  <c r="AA16" i="22"/>
  <c r="AA8" i="22"/>
  <c r="Z21" i="22"/>
  <c r="Z17" i="28" s="1"/>
  <c r="Z44" i="28" s="1"/>
  <c r="AA31" i="22"/>
  <c r="AA27" i="28" s="1"/>
  <c r="AA72" i="28" s="1"/>
  <c r="AA23" i="22"/>
  <c r="AA15" i="22"/>
  <c r="Z20" i="22"/>
  <c r="Z16" i="28" s="1"/>
  <c r="Z66" i="28" s="1"/>
  <c r="Z30" i="22"/>
  <c r="Z26" i="28" s="1"/>
  <c r="Z71" i="28" s="1"/>
  <c r="AA12" i="22"/>
  <c r="AA30" i="22"/>
  <c r="AA22" i="22"/>
  <c r="AA14" i="22"/>
  <c r="Z32" i="22"/>
  <c r="Z28" i="28" s="1"/>
  <c r="Z73" i="28" s="1"/>
  <c r="Z16" i="22"/>
  <c r="Z12" i="28" s="1"/>
  <c r="Z40" i="28" s="1"/>
  <c r="AA20" i="22"/>
  <c r="Z13" i="22"/>
  <c r="Z9" i="28" s="1"/>
  <c r="Z64" i="28" s="1"/>
  <c r="AA33" i="22"/>
  <c r="AA29" i="22"/>
  <c r="AA21" i="22"/>
  <c r="AA13" i="22"/>
  <c r="AA9" i="28" s="1"/>
  <c r="AA64" i="28" s="1"/>
  <c r="Z14" i="22"/>
  <c r="Z10" i="28" s="1"/>
  <c r="Z39" i="28" s="1"/>
  <c r="Z12" i="22"/>
  <c r="Z8" i="28" s="1"/>
  <c r="Z63" i="28" s="1"/>
  <c r="Z22" i="22"/>
  <c r="Z18" i="28" s="1"/>
  <c r="Z45" i="28" s="1"/>
  <c r="AA28" i="22"/>
  <c r="Z29" i="22"/>
  <c r="Z25" i="28" s="1"/>
  <c r="Z48" i="28" s="1"/>
  <c r="AA25" i="22"/>
  <c r="Z15" i="22"/>
  <c r="Z11" i="28" s="1"/>
  <c r="Z65" i="28" s="1"/>
  <c r="Z18" i="22"/>
  <c r="Z14" i="28" s="1"/>
  <c r="Z42" i="28" s="1"/>
  <c r="Z23" i="22"/>
  <c r="Z19" i="28" s="1"/>
  <c r="Z67" i="28" s="1"/>
  <c r="Z26" i="22"/>
  <c r="Z22" i="28" s="1"/>
  <c r="Z69" i="28" s="1"/>
  <c r="Z31" i="22"/>
  <c r="Z27" i="28" s="1"/>
  <c r="Z72" i="28" s="1"/>
  <c r="Z34" i="22"/>
  <c r="Z30" i="28" s="1"/>
  <c r="Z50" i="28" s="1"/>
  <c r="Z9" i="22"/>
  <c r="Z5" i="28" s="1"/>
  <c r="Z38" i="28" s="1"/>
  <c r="Z11" i="22"/>
  <c r="Z7" i="28" s="1"/>
  <c r="Z62" i="28" s="1"/>
  <c r="Z17" i="22"/>
  <c r="Z13" i="28" s="1"/>
  <c r="Z41" i="28" s="1"/>
  <c r="Z19" i="22"/>
  <c r="Z15" i="28" s="1"/>
  <c r="Z43" i="28" s="1"/>
  <c r="Z25" i="22"/>
  <c r="Z21" i="28" s="1"/>
  <c r="Z46" i="28" s="1"/>
  <c r="Z27" i="22"/>
  <c r="Z23" i="28" s="1"/>
  <c r="Z47" i="28" s="1"/>
  <c r="Z33" i="22"/>
  <c r="Z29" i="28" s="1"/>
  <c r="Z49" i="28" s="1"/>
  <c r="Z10" i="22"/>
  <c r="Z6" i="28" s="1"/>
  <c r="Z61" i="28" s="1"/>
  <c r="AA31" i="28"/>
  <c r="Y35" i="22"/>
  <c r="Y31" i="28" s="1"/>
  <c r="Y33" i="22"/>
  <c r="Y29" i="28" s="1"/>
  <c r="Y49" i="28" s="1"/>
  <c r="Y25" i="22"/>
  <c r="Y21" i="28" s="1"/>
  <c r="Y46" i="28" s="1"/>
  <c r="Y17" i="22"/>
  <c r="Y13" i="28" s="1"/>
  <c r="Y41" i="28" s="1"/>
  <c r="Y9" i="22"/>
  <c r="Y5" i="28" s="1"/>
  <c r="Y38" i="28" s="1"/>
  <c r="Y36" i="22"/>
  <c r="Y32" i="22"/>
  <c r="Y28" i="28" s="1"/>
  <c r="Y24" i="22"/>
  <c r="Y20" i="28" s="1"/>
  <c r="Y16" i="22"/>
  <c r="Y12" i="28" s="1"/>
  <c r="Y40" i="28" s="1"/>
  <c r="Y8" i="22"/>
  <c r="Y4" i="28" s="1"/>
  <c r="Y37" i="28" s="1"/>
  <c r="Y37" i="22"/>
  <c r="Y31" i="22"/>
  <c r="Y27" i="28" s="1"/>
  <c r="Y23" i="22"/>
  <c r="Y19" i="28" s="1"/>
  <c r="Y15" i="22"/>
  <c r="Y11" i="28" s="1"/>
  <c r="Y10" i="22"/>
  <c r="Y6" i="28" s="1"/>
  <c r="Y61" i="28" s="1"/>
  <c r="Y38" i="22"/>
  <c r="Y30" i="22"/>
  <c r="Y26" i="28" s="1"/>
  <c r="Y22" i="22"/>
  <c r="Y18" i="28" s="1"/>
  <c r="Y45" i="28" s="1"/>
  <c r="Y14" i="22"/>
  <c r="Y10" i="28" s="1"/>
  <c r="Y39" i="28" s="1"/>
  <c r="Y39" i="22"/>
  <c r="Y29" i="22"/>
  <c r="Y25" i="28" s="1"/>
  <c r="Y48" i="28" s="1"/>
  <c r="Y21" i="22"/>
  <c r="Y17" i="28" s="1"/>
  <c r="Y44" i="28" s="1"/>
  <c r="Y13" i="22"/>
  <c r="Y9" i="28" s="1"/>
  <c r="Y18" i="22"/>
  <c r="Y14" i="28" s="1"/>
  <c r="Y42" i="28" s="1"/>
  <c r="Y28" i="22"/>
  <c r="Y24" i="28" s="1"/>
  <c r="Y20" i="22"/>
  <c r="Y16" i="28" s="1"/>
  <c r="Y12" i="22"/>
  <c r="Y8" i="28" s="1"/>
  <c r="Y34" i="22"/>
  <c r="Y30" i="28" s="1"/>
  <c r="Y50" i="28" s="1"/>
  <c r="Y40" i="22"/>
  <c r="Y27" i="22"/>
  <c r="Y23" i="28" s="1"/>
  <c r="Y47" i="28" s="1"/>
  <c r="Y19" i="22"/>
  <c r="Y15" i="28" s="1"/>
  <c r="Y43" i="28" s="1"/>
  <c r="Y11" i="22"/>
  <c r="Y7" i="28" s="1"/>
  <c r="Y26" i="22"/>
  <c r="Y22" i="28" s="1"/>
  <c r="X40" i="22"/>
  <c r="P40" i="22"/>
  <c r="X33" i="22"/>
  <c r="X25" i="22"/>
  <c r="X17" i="22"/>
  <c r="X9" i="22"/>
  <c r="X11" i="22"/>
  <c r="X10" i="22"/>
  <c r="W40" i="22"/>
  <c r="O40" i="22"/>
  <c r="X32" i="22"/>
  <c r="X24" i="22"/>
  <c r="X16" i="22"/>
  <c r="X8" i="22"/>
  <c r="X19" i="22"/>
  <c r="X26" i="22"/>
  <c r="V40" i="22"/>
  <c r="X39" i="22"/>
  <c r="X31" i="22"/>
  <c r="X23" i="22"/>
  <c r="X15" i="22"/>
  <c r="X27" i="22"/>
  <c r="X34" i="22"/>
  <c r="U40" i="22"/>
  <c r="X38" i="22"/>
  <c r="X30" i="22"/>
  <c r="X22" i="22"/>
  <c r="X14" i="22"/>
  <c r="T40" i="22"/>
  <c r="X37" i="22"/>
  <c r="X29" i="22"/>
  <c r="X21" i="22"/>
  <c r="X13" i="22"/>
  <c r="S40" i="22"/>
  <c r="X36" i="22"/>
  <c r="X28" i="22"/>
  <c r="X20" i="22"/>
  <c r="X12" i="22"/>
  <c r="X35" i="22"/>
  <c r="X18" i="22"/>
  <c r="R40" i="22"/>
  <c r="Q40" i="22"/>
  <c r="W39" i="22"/>
  <c r="S39" i="22"/>
  <c r="O39" i="22"/>
  <c r="U38" i="22"/>
  <c r="Q38" i="22"/>
  <c r="W37" i="22"/>
  <c r="S37" i="22"/>
  <c r="O37" i="22"/>
  <c r="U36" i="22"/>
  <c r="Q36" i="22"/>
  <c r="W14" i="22"/>
  <c r="S14" i="22"/>
  <c r="S10" i="28" s="1"/>
  <c r="S39" i="28" s="1"/>
  <c r="O14" i="22"/>
  <c r="O10" i="28" s="1"/>
  <c r="O39" i="28" s="1"/>
  <c r="U13" i="22"/>
  <c r="Q13" i="22"/>
  <c r="Q9" i="28" s="1"/>
  <c r="Q64" i="28" s="1"/>
  <c r="W10" i="22"/>
  <c r="S10" i="22"/>
  <c r="S6" i="28" s="1"/>
  <c r="S61" i="28" s="1"/>
  <c r="O10" i="22"/>
  <c r="O6" i="28" s="1"/>
  <c r="O61" i="28" s="1"/>
  <c r="U9" i="22"/>
  <c r="Q9" i="22"/>
  <c r="Q5" i="28" s="1"/>
  <c r="Q38" i="28" s="1"/>
  <c r="O9" i="22"/>
  <c r="O5" i="28" s="1"/>
  <c r="O38" i="28" s="1"/>
  <c r="V38" i="22"/>
  <c r="V36" i="22"/>
  <c r="V13" i="22"/>
  <c r="T10" i="22"/>
  <c r="R9" i="22"/>
  <c r="R5" i="28" s="1"/>
  <c r="R38" i="28" s="1"/>
  <c r="V39" i="22"/>
  <c r="R39" i="22"/>
  <c r="T38" i="22"/>
  <c r="P38" i="22"/>
  <c r="V37" i="22"/>
  <c r="R37" i="22"/>
  <c r="T36" i="22"/>
  <c r="P36" i="22"/>
  <c r="V14" i="22"/>
  <c r="R14" i="22"/>
  <c r="R10" i="28" s="1"/>
  <c r="R39" i="28" s="1"/>
  <c r="N10" i="28"/>
  <c r="N39" i="28" s="1"/>
  <c r="T13" i="22"/>
  <c r="P13" i="22"/>
  <c r="P9" i="28" s="1"/>
  <c r="P64" i="28" s="1"/>
  <c r="V10" i="22"/>
  <c r="R10" i="22"/>
  <c r="R6" i="28" s="1"/>
  <c r="R61" i="28" s="1"/>
  <c r="N6" i="28"/>
  <c r="N61" i="28" s="1"/>
  <c r="T9" i="22"/>
  <c r="P9" i="22"/>
  <c r="P5" i="28" s="1"/>
  <c r="P38" i="28" s="1"/>
  <c r="T39" i="22"/>
  <c r="R38" i="22"/>
  <c r="P37" i="22"/>
  <c r="T14" i="22"/>
  <c r="R13" i="22"/>
  <c r="R9" i="28" s="1"/>
  <c r="R64" i="28" s="1"/>
  <c r="P10" i="22"/>
  <c r="P6" i="28" s="1"/>
  <c r="P61" i="28" s="1"/>
  <c r="N5" i="28"/>
  <c r="N38" i="28" s="1"/>
  <c r="U39" i="22"/>
  <c r="Q39" i="22"/>
  <c r="W38" i="22"/>
  <c r="S38" i="22"/>
  <c r="O38" i="22"/>
  <c r="U37" i="22"/>
  <c r="Q37" i="22"/>
  <c r="W36" i="22"/>
  <c r="S36" i="22"/>
  <c r="O36" i="22"/>
  <c r="U14" i="22"/>
  <c r="Q14" i="22"/>
  <c r="Q10" i="28" s="1"/>
  <c r="Q39" i="28" s="1"/>
  <c r="W13" i="22"/>
  <c r="S13" i="22"/>
  <c r="S9" i="28" s="1"/>
  <c r="S64" i="28" s="1"/>
  <c r="O13" i="22"/>
  <c r="O9" i="28" s="1"/>
  <c r="O64" i="28" s="1"/>
  <c r="U10" i="22"/>
  <c r="Q10" i="22"/>
  <c r="Q6" i="28" s="1"/>
  <c r="Q61" i="28" s="1"/>
  <c r="W9" i="22"/>
  <c r="S9" i="22"/>
  <c r="S5" i="28" s="1"/>
  <c r="S38" i="28" s="1"/>
  <c r="P39" i="22"/>
  <c r="T37" i="22"/>
  <c r="R36" i="22"/>
  <c r="P14" i="22"/>
  <c r="P10" i="28" s="1"/>
  <c r="P39" i="28" s="1"/>
  <c r="N9" i="28"/>
  <c r="N64" i="28" s="1"/>
  <c r="V9" i="22"/>
  <c r="W35" i="22"/>
  <c r="S35" i="22"/>
  <c r="S31" i="28" s="1"/>
  <c r="O35" i="22"/>
  <c r="O31" i="28" s="1"/>
  <c r="U34" i="22"/>
  <c r="Q34" i="22"/>
  <c r="Q30" i="28" s="1"/>
  <c r="Q50" i="28" s="1"/>
  <c r="W33" i="22"/>
  <c r="S33" i="22"/>
  <c r="S29" i="28" s="1"/>
  <c r="S49" i="28" s="1"/>
  <c r="O33" i="22"/>
  <c r="O29" i="28" s="1"/>
  <c r="O49" i="28" s="1"/>
  <c r="U32" i="22"/>
  <c r="Q32" i="22"/>
  <c r="Q28" i="28" s="1"/>
  <c r="Q73" i="28" s="1"/>
  <c r="W31" i="22"/>
  <c r="S31" i="22"/>
  <c r="S27" i="28" s="1"/>
  <c r="S72" i="28" s="1"/>
  <c r="O31" i="22"/>
  <c r="O27" i="28" s="1"/>
  <c r="O72" i="28" s="1"/>
  <c r="U30" i="22"/>
  <c r="Q30" i="22"/>
  <c r="Q26" i="28" s="1"/>
  <c r="Q71" i="28" s="1"/>
  <c r="W29" i="22"/>
  <c r="S29" i="22"/>
  <c r="S25" i="28" s="1"/>
  <c r="S48" i="28" s="1"/>
  <c r="O29" i="22"/>
  <c r="O25" i="28" s="1"/>
  <c r="O48" i="28" s="1"/>
  <c r="U28" i="22"/>
  <c r="Q28" i="22"/>
  <c r="Q24" i="28" s="1"/>
  <c r="Q70" i="28" s="1"/>
  <c r="W27" i="22"/>
  <c r="S27" i="22"/>
  <c r="S23" i="28" s="1"/>
  <c r="S47" i="28" s="1"/>
  <c r="O27" i="22"/>
  <c r="O23" i="28" s="1"/>
  <c r="O47" i="28" s="1"/>
  <c r="U26" i="22"/>
  <c r="Q26" i="22"/>
  <c r="Q22" i="28" s="1"/>
  <c r="Q69" i="28" s="1"/>
  <c r="W25" i="22"/>
  <c r="S25" i="22"/>
  <c r="S21" i="28" s="1"/>
  <c r="S46" i="28" s="1"/>
  <c r="O25" i="22"/>
  <c r="O21" i="28" s="1"/>
  <c r="O46" i="28" s="1"/>
  <c r="U24" i="22"/>
  <c r="Q24" i="22"/>
  <c r="Q20" i="28" s="1"/>
  <c r="Q68" i="28" s="1"/>
  <c r="W23" i="22"/>
  <c r="S23" i="22"/>
  <c r="S19" i="28" s="1"/>
  <c r="S67" i="28" s="1"/>
  <c r="O23" i="22"/>
  <c r="O19" i="28" s="1"/>
  <c r="O67" i="28" s="1"/>
  <c r="U22" i="22"/>
  <c r="Q22" i="22"/>
  <c r="Q18" i="28" s="1"/>
  <c r="Q45" i="28" s="1"/>
  <c r="W21" i="22"/>
  <c r="S21" i="22"/>
  <c r="S17" i="28" s="1"/>
  <c r="S44" i="28" s="1"/>
  <c r="O21" i="22"/>
  <c r="O17" i="28" s="1"/>
  <c r="O44" i="28" s="1"/>
  <c r="U20" i="22"/>
  <c r="Q20" i="22"/>
  <c r="Q16" i="28" s="1"/>
  <c r="Q66" i="28" s="1"/>
  <c r="W19" i="22"/>
  <c r="S19" i="22"/>
  <c r="S15" i="28" s="1"/>
  <c r="S43" i="28" s="1"/>
  <c r="O19" i="22"/>
  <c r="O15" i="28" s="1"/>
  <c r="O43" i="28" s="1"/>
  <c r="U18" i="22"/>
  <c r="Q18" i="22"/>
  <c r="Q14" i="28" s="1"/>
  <c r="Q42" i="28" s="1"/>
  <c r="W17" i="22"/>
  <c r="S17" i="22"/>
  <c r="S13" i="28" s="1"/>
  <c r="S41" i="28" s="1"/>
  <c r="O17" i="22"/>
  <c r="O13" i="28" s="1"/>
  <c r="O41" i="28" s="1"/>
  <c r="U16" i="22"/>
  <c r="Q16" i="22"/>
  <c r="Q12" i="28" s="1"/>
  <c r="Q40" i="28" s="1"/>
  <c r="W15" i="22"/>
  <c r="S15" i="22"/>
  <c r="S11" i="28" s="1"/>
  <c r="S65" i="28" s="1"/>
  <c r="O15" i="22"/>
  <c r="O11" i="28" s="1"/>
  <c r="O65" i="28" s="1"/>
  <c r="U12" i="22"/>
  <c r="Q12" i="22"/>
  <c r="Q8" i="28" s="1"/>
  <c r="Q63" i="28" s="1"/>
  <c r="W11" i="22"/>
  <c r="S11" i="22"/>
  <c r="S7" i="28" s="1"/>
  <c r="S62" i="28" s="1"/>
  <c r="O11" i="22"/>
  <c r="O7" i="28" s="1"/>
  <c r="O62" i="28" s="1"/>
  <c r="U8" i="22"/>
  <c r="Q8" i="22"/>
  <c r="Q4" i="28" s="1"/>
  <c r="Q37" i="28" s="1"/>
  <c r="P8" i="22"/>
  <c r="P4" i="28" s="1"/>
  <c r="P37" i="28" s="1"/>
  <c r="T35" i="22"/>
  <c r="R34" i="22"/>
  <c r="R30" i="28" s="1"/>
  <c r="R50" i="28" s="1"/>
  <c r="P33" i="22"/>
  <c r="P29" i="28" s="1"/>
  <c r="P49" i="28" s="1"/>
  <c r="N28" i="28"/>
  <c r="N73" i="28" s="1"/>
  <c r="V30" i="22"/>
  <c r="N26" i="28"/>
  <c r="N71" i="28" s="1"/>
  <c r="V28" i="22"/>
  <c r="T27" i="22"/>
  <c r="R26" i="22"/>
  <c r="R22" i="28" s="1"/>
  <c r="R69" i="28" s="1"/>
  <c r="P25" i="22"/>
  <c r="P21" i="28" s="1"/>
  <c r="P46" i="28" s="1"/>
  <c r="N20" i="28"/>
  <c r="N68" i="28" s="1"/>
  <c r="V22" i="22"/>
  <c r="T21" i="22"/>
  <c r="R20" i="22"/>
  <c r="R16" i="28" s="1"/>
  <c r="R66" i="28" s="1"/>
  <c r="P19" i="22"/>
  <c r="P15" i="28" s="1"/>
  <c r="P43" i="28" s="1"/>
  <c r="R18" i="22"/>
  <c r="R14" i="28" s="1"/>
  <c r="R42" i="28" s="1"/>
  <c r="T17" i="22"/>
  <c r="R16" i="22"/>
  <c r="R12" i="28" s="1"/>
  <c r="R40" i="28" s="1"/>
  <c r="P15" i="22"/>
  <c r="P11" i="28" s="1"/>
  <c r="P65" i="28" s="1"/>
  <c r="V12" i="22"/>
  <c r="T11" i="22"/>
  <c r="V8" i="22"/>
  <c r="V35" i="22"/>
  <c r="R35" i="22"/>
  <c r="R31" i="28" s="1"/>
  <c r="N31" i="28"/>
  <c r="T34" i="22"/>
  <c r="P34" i="22"/>
  <c r="P30" i="28" s="1"/>
  <c r="P50" i="28" s="1"/>
  <c r="V33" i="22"/>
  <c r="R33" i="22"/>
  <c r="R29" i="28" s="1"/>
  <c r="R49" i="28" s="1"/>
  <c r="N29" i="28"/>
  <c r="N49" i="28" s="1"/>
  <c r="T32" i="22"/>
  <c r="P32" i="22"/>
  <c r="P28" i="28" s="1"/>
  <c r="P73" i="28" s="1"/>
  <c r="V31" i="22"/>
  <c r="R31" i="22"/>
  <c r="R27" i="28" s="1"/>
  <c r="R72" i="28" s="1"/>
  <c r="N27" i="28"/>
  <c r="N72" i="28" s="1"/>
  <c r="T30" i="22"/>
  <c r="P30" i="22"/>
  <c r="P26" i="28" s="1"/>
  <c r="P71" i="28" s="1"/>
  <c r="V29" i="22"/>
  <c r="R29" i="22"/>
  <c r="R25" i="28" s="1"/>
  <c r="R48" i="28" s="1"/>
  <c r="N25" i="28"/>
  <c r="N48" i="28" s="1"/>
  <c r="T28" i="22"/>
  <c r="P28" i="22"/>
  <c r="P24" i="28" s="1"/>
  <c r="P70" i="28" s="1"/>
  <c r="V27" i="22"/>
  <c r="R27" i="22"/>
  <c r="R23" i="28" s="1"/>
  <c r="R47" i="28" s="1"/>
  <c r="N23" i="28"/>
  <c r="N47" i="28" s="1"/>
  <c r="T26" i="22"/>
  <c r="P26" i="22"/>
  <c r="P22" i="28" s="1"/>
  <c r="P69" i="28" s="1"/>
  <c r="V25" i="22"/>
  <c r="R25" i="22"/>
  <c r="R21" i="28" s="1"/>
  <c r="R46" i="28" s="1"/>
  <c r="N21" i="28"/>
  <c r="N46" i="28" s="1"/>
  <c r="T24" i="22"/>
  <c r="P24" i="22"/>
  <c r="P20" i="28" s="1"/>
  <c r="P68" i="28" s="1"/>
  <c r="V23" i="22"/>
  <c r="R23" i="22"/>
  <c r="R19" i="28" s="1"/>
  <c r="R67" i="28" s="1"/>
  <c r="N19" i="28"/>
  <c r="N67" i="28" s="1"/>
  <c r="T22" i="22"/>
  <c r="P22" i="22"/>
  <c r="P18" i="28" s="1"/>
  <c r="P45" i="28" s="1"/>
  <c r="V21" i="22"/>
  <c r="R21" i="22"/>
  <c r="R17" i="28" s="1"/>
  <c r="R44" i="28" s="1"/>
  <c r="N17" i="28"/>
  <c r="N44" i="28" s="1"/>
  <c r="T20" i="22"/>
  <c r="P20" i="22"/>
  <c r="P16" i="28" s="1"/>
  <c r="P66" i="28" s="1"/>
  <c r="V19" i="22"/>
  <c r="R19" i="22"/>
  <c r="R15" i="28" s="1"/>
  <c r="R43" i="28" s="1"/>
  <c r="N15" i="28"/>
  <c r="N43" i="28" s="1"/>
  <c r="T18" i="22"/>
  <c r="P18" i="22"/>
  <c r="P14" i="28" s="1"/>
  <c r="P42" i="28" s="1"/>
  <c r="V17" i="22"/>
  <c r="R17" i="22"/>
  <c r="R13" i="28" s="1"/>
  <c r="R41" i="28" s="1"/>
  <c r="N13" i="28"/>
  <c r="N41" i="28" s="1"/>
  <c r="T16" i="22"/>
  <c r="P16" i="22"/>
  <c r="P12" i="28" s="1"/>
  <c r="P40" i="28" s="1"/>
  <c r="V15" i="22"/>
  <c r="R15" i="22"/>
  <c r="R11" i="28" s="1"/>
  <c r="R65" i="28" s="1"/>
  <c r="N11" i="28"/>
  <c r="N65" i="28" s="1"/>
  <c r="T12" i="22"/>
  <c r="P12" i="22"/>
  <c r="P8" i="28" s="1"/>
  <c r="P63" i="28" s="1"/>
  <c r="V11" i="22"/>
  <c r="R11" i="22"/>
  <c r="R7" i="28" s="1"/>
  <c r="R62" i="28" s="1"/>
  <c r="N7" i="28"/>
  <c r="N62" i="28" s="1"/>
  <c r="T8" i="22"/>
  <c r="P35" i="22"/>
  <c r="P31" i="28" s="1"/>
  <c r="N30" i="28"/>
  <c r="N50" i="28" s="1"/>
  <c r="V32" i="22"/>
  <c r="T31" i="22"/>
  <c r="R30" i="22"/>
  <c r="R26" i="28" s="1"/>
  <c r="R71" i="28" s="1"/>
  <c r="T29" i="22"/>
  <c r="R28" i="22"/>
  <c r="R24" i="28" s="1"/>
  <c r="R70" i="28" s="1"/>
  <c r="P27" i="22"/>
  <c r="P23" i="28" s="1"/>
  <c r="P47" i="28" s="1"/>
  <c r="N22" i="28"/>
  <c r="N69" i="28" s="1"/>
  <c r="V24" i="22"/>
  <c r="T23" i="22"/>
  <c r="R22" i="22"/>
  <c r="R18" i="28" s="1"/>
  <c r="R45" i="28" s="1"/>
  <c r="P21" i="22"/>
  <c r="P17" i="28" s="1"/>
  <c r="P44" i="28" s="1"/>
  <c r="N16" i="28"/>
  <c r="N66" i="28" s="1"/>
  <c r="V18" i="22"/>
  <c r="V16" i="22"/>
  <c r="T15" i="22"/>
  <c r="N8" i="28"/>
  <c r="N63" i="28" s="1"/>
  <c r="N4" i="28"/>
  <c r="N37" i="28" s="1"/>
  <c r="U35" i="22"/>
  <c r="Q35" i="22"/>
  <c r="Q31" i="28" s="1"/>
  <c r="W34" i="22"/>
  <c r="S34" i="22"/>
  <c r="S30" i="28" s="1"/>
  <c r="S50" i="28" s="1"/>
  <c r="O34" i="22"/>
  <c r="O30" i="28" s="1"/>
  <c r="O50" i="28" s="1"/>
  <c r="U33" i="22"/>
  <c r="Q33" i="22"/>
  <c r="Q29" i="28" s="1"/>
  <c r="Q49" i="28" s="1"/>
  <c r="W32" i="22"/>
  <c r="S32" i="22"/>
  <c r="S28" i="28" s="1"/>
  <c r="S73" i="28" s="1"/>
  <c r="O32" i="22"/>
  <c r="O28" i="28" s="1"/>
  <c r="O73" i="28" s="1"/>
  <c r="U31" i="22"/>
  <c r="Q31" i="22"/>
  <c r="Q27" i="28" s="1"/>
  <c r="Q72" i="28" s="1"/>
  <c r="W30" i="22"/>
  <c r="S30" i="22"/>
  <c r="S26" i="28" s="1"/>
  <c r="S71" i="28" s="1"/>
  <c r="O30" i="22"/>
  <c r="O26" i="28" s="1"/>
  <c r="O71" i="28" s="1"/>
  <c r="U29" i="22"/>
  <c r="Q29" i="22"/>
  <c r="Q25" i="28" s="1"/>
  <c r="Q48" i="28" s="1"/>
  <c r="W28" i="22"/>
  <c r="S28" i="22"/>
  <c r="S24" i="28" s="1"/>
  <c r="S70" i="28" s="1"/>
  <c r="O28" i="22"/>
  <c r="O24" i="28" s="1"/>
  <c r="O70" i="28" s="1"/>
  <c r="U27" i="22"/>
  <c r="Q27" i="22"/>
  <c r="Q23" i="28" s="1"/>
  <c r="Q47" i="28" s="1"/>
  <c r="W26" i="22"/>
  <c r="S26" i="22"/>
  <c r="S22" i="28" s="1"/>
  <c r="S69" i="28" s="1"/>
  <c r="O26" i="22"/>
  <c r="O22" i="28" s="1"/>
  <c r="O69" i="28" s="1"/>
  <c r="U25" i="22"/>
  <c r="Q25" i="22"/>
  <c r="Q21" i="28" s="1"/>
  <c r="Q46" i="28" s="1"/>
  <c r="W24" i="22"/>
  <c r="S24" i="22"/>
  <c r="S20" i="28" s="1"/>
  <c r="S68" i="28" s="1"/>
  <c r="O24" i="22"/>
  <c r="O20" i="28" s="1"/>
  <c r="O68" i="28" s="1"/>
  <c r="U23" i="22"/>
  <c r="Q23" i="22"/>
  <c r="Q19" i="28" s="1"/>
  <c r="Q67" i="28" s="1"/>
  <c r="W22" i="22"/>
  <c r="S22" i="22"/>
  <c r="S18" i="28" s="1"/>
  <c r="S45" i="28" s="1"/>
  <c r="O22" i="22"/>
  <c r="O18" i="28" s="1"/>
  <c r="O45" i="28" s="1"/>
  <c r="U21" i="22"/>
  <c r="Q21" i="22"/>
  <c r="Q17" i="28" s="1"/>
  <c r="Q44" i="28" s="1"/>
  <c r="W20" i="22"/>
  <c r="S20" i="22"/>
  <c r="S16" i="28" s="1"/>
  <c r="S66" i="28" s="1"/>
  <c r="O20" i="22"/>
  <c r="O16" i="28" s="1"/>
  <c r="O66" i="28" s="1"/>
  <c r="U19" i="22"/>
  <c r="Q19" i="22"/>
  <c r="Q15" i="28" s="1"/>
  <c r="Q43" i="28" s="1"/>
  <c r="W18" i="22"/>
  <c r="S18" i="22"/>
  <c r="S14" i="28" s="1"/>
  <c r="S42" i="28" s="1"/>
  <c r="O18" i="22"/>
  <c r="O14" i="28" s="1"/>
  <c r="O42" i="28" s="1"/>
  <c r="U17" i="22"/>
  <c r="Q17" i="22"/>
  <c r="Q13" i="28" s="1"/>
  <c r="Q41" i="28" s="1"/>
  <c r="W16" i="22"/>
  <c r="S16" i="22"/>
  <c r="S12" i="28" s="1"/>
  <c r="S40" i="28" s="1"/>
  <c r="O16" i="22"/>
  <c r="O12" i="28" s="1"/>
  <c r="O40" i="28" s="1"/>
  <c r="U15" i="22"/>
  <c r="Q15" i="22"/>
  <c r="Q11" i="28" s="1"/>
  <c r="Q65" i="28" s="1"/>
  <c r="W12" i="22"/>
  <c r="S12" i="22"/>
  <c r="S8" i="28" s="1"/>
  <c r="S63" i="28" s="1"/>
  <c r="O12" i="22"/>
  <c r="O8" i="28" s="1"/>
  <c r="O63" i="28" s="1"/>
  <c r="U11" i="22"/>
  <c r="Q11" i="22"/>
  <c r="Q7" i="28" s="1"/>
  <c r="Q62" i="28" s="1"/>
  <c r="W8" i="22"/>
  <c r="S8" i="22"/>
  <c r="S4" i="28" s="1"/>
  <c r="S37" i="28" s="1"/>
  <c r="O8" i="22"/>
  <c r="O4" i="28" s="1"/>
  <c r="O37" i="28" s="1"/>
  <c r="V34" i="22"/>
  <c r="T33" i="22"/>
  <c r="R32" i="22"/>
  <c r="R28" i="28" s="1"/>
  <c r="R73" i="28" s="1"/>
  <c r="P31" i="22"/>
  <c r="P27" i="28" s="1"/>
  <c r="P72" i="28" s="1"/>
  <c r="P29" i="22"/>
  <c r="P25" i="28" s="1"/>
  <c r="P48" i="28" s="1"/>
  <c r="N24" i="28"/>
  <c r="N70" i="28" s="1"/>
  <c r="V26" i="22"/>
  <c r="T25" i="22"/>
  <c r="R24" i="22"/>
  <c r="R20" i="28" s="1"/>
  <c r="R68" i="28" s="1"/>
  <c r="P23" i="22"/>
  <c r="P19" i="28" s="1"/>
  <c r="P67" i="28" s="1"/>
  <c r="V20" i="22"/>
  <c r="T19" i="22"/>
  <c r="N14" i="28"/>
  <c r="N42" i="28" s="1"/>
  <c r="P17" i="22"/>
  <c r="P13" i="28" s="1"/>
  <c r="P41" i="28" s="1"/>
  <c r="N12" i="28"/>
  <c r="N40" i="28" s="1"/>
  <c r="R12" i="22"/>
  <c r="R8" i="28" s="1"/>
  <c r="R63" i="28" s="1"/>
  <c r="P11" i="22"/>
  <c r="P7" i="28" s="1"/>
  <c r="P62" i="28" s="1"/>
  <c r="R8" i="22"/>
  <c r="R4" i="28" s="1"/>
  <c r="R37" i="28" s="1"/>
  <c r="AC8" i="22" l="1"/>
  <c r="AC14" i="22"/>
  <c r="AC31" i="22"/>
  <c r="AA10" i="28"/>
  <c r="AA39" i="28" s="1"/>
  <c r="AA16" i="28"/>
  <c r="AA66" i="28" s="1"/>
  <c r="AB66" i="28" s="1"/>
  <c r="AC20" i="22"/>
  <c r="AA28" i="28"/>
  <c r="AA73" i="28" s="1"/>
  <c r="AB73" i="28" s="1"/>
  <c r="AC32" i="22"/>
  <c r="AA5" i="28"/>
  <c r="AA38" i="28" s="1"/>
  <c r="AC9" i="22"/>
  <c r="AA24" i="28"/>
  <c r="AA70" i="28" s="1"/>
  <c r="AC70" i="28" s="1"/>
  <c r="AC28" i="22"/>
  <c r="AA20" i="28"/>
  <c r="AA68" i="28" s="1"/>
  <c r="AB68" i="28" s="1"/>
  <c r="AC24" i="22"/>
  <c r="AA11" i="28"/>
  <c r="AA65" i="28" s="1"/>
  <c r="AC65" i="28" s="1"/>
  <c r="AC15" i="22"/>
  <c r="AA13" i="28"/>
  <c r="AA41" i="28" s="1"/>
  <c r="AC17" i="22"/>
  <c r="AA19" i="28"/>
  <c r="AA67" i="28" s="1"/>
  <c r="AB67" i="28" s="1"/>
  <c r="AC23" i="22"/>
  <c r="AC11" i="22"/>
  <c r="AC13" i="22"/>
  <c r="AC10" i="22"/>
  <c r="AC19" i="22"/>
  <c r="AA17" i="28"/>
  <c r="AA44" i="28" s="1"/>
  <c r="AC21" i="22"/>
  <c r="AA18" i="28"/>
  <c r="AA45" i="28" s="1"/>
  <c r="AC22" i="22"/>
  <c r="AC18" i="22"/>
  <c r="AA23" i="28"/>
  <c r="AA47" i="28" s="1"/>
  <c r="AC27" i="22"/>
  <c r="AA21" i="28"/>
  <c r="AA46" i="28" s="1"/>
  <c r="AC25" i="22"/>
  <c r="AA25" i="28"/>
  <c r="AA48" i="28" s="1"/>
  <c r="AC29" i="22"/>
  <c r="AA26" i="28"/>
  <c r="AA71" i="28" s="1"/>
  <c r="AB71" i="28" s="1"/>
  <c r="AC30" i="22"/>
  <c r="AA22" i="28"/>
  <c r="AA69" i="28" s="1"/>
  <c r="AB69" i="28" s="1"/>
  <c r="AC26" i="22"/>
  <c r="AA29" i="28"/>
  <c r="AA49" i="28" s="1"/>
  <c r="AC33" i="22"/>
  <c r="AA8" i="28"/>
  <c r="AA63" i="28" s="1"/>
  <c r="AC63" i="28" s="1"/>
  <c r="AC12" i="22"/>
  <c r="AA12" i="28"/>
  <c r="AA40" i="28" s="1"/>
  <c r="AC16" i="22"/>
  <c r="AA30" i="28"/>
  <c r="AA50" i="28" s="1"/>
  <c r="AC34" i="22"/>
  <c r="AA4" i="28"/>
  <c r="AA37" i="28" s="1"/>
  <c r="AD40" i="22"/>
  <c r="AC40" i="22"/>
  <c r="AD28" i="22"/>
  <c r="AD24" i="22"/>
  <c r="AD20" i="22"/>
  <c r="AD32" i="22"/>
  <c r="AD9" i="22"/>
  <c r="AD15" i="22"/>
  <c r="AD17" i="22"/>
  <c r="AD23" i="22"/>
  <c r="AD11" i="22"/>
  <c r="AD13" i="22"/>
  <c r="AD14" i="22"/>
  <c r="AD31" i="22"/>
  <c r="AD10" i="22"/>
  <c r="AD19" i="22"/>
  <c r="AD21" i="22"/>
  <c r="AD22" i="22"/>
  <c r="AD18" i="22"/>
  <c r="AD27" i="22"/>
  <c r="AD25" i="22"/>
  <c r="AD29" i="22"/>
  <c r="AD30" i="22"/>
  <c r="AD26" i="22"/>
  <c r="AD33" i="22"/>
  <c r="AD12" i="22"/>
  <c r="AD16" i="22"/>
  <c r="AD34" i="22"/>
  <c r="AD8" i="22"/>
  <c r="Z4" i="28"/>
  <c r="Z37" i="28" s="1"/>
  <c r="Z53" i="28" s="1"/>
  <c r="AC61" i="28"/>
  <c r="AB61" i="28"/>
  <c r="AC64" i="28"/>
  <c r="AB64" i="28"/>
  <c r="AC72" i="28"/>
  <c r="AB72" i="28"/>
  <c r="AB62" i="28"/>
  <c r="AC62" i="28"/>
  <c r="Y66" i="28"/>
  <c r="Y69" i="28"/>
  <c r="Y70" i="28"/>
  <c r="Y71" i="28"/>
  <c r="Y62" i="28"/>
  <c r="Y68" i="28"/>
  <c r="Y64" i="28"/>
  <c r="Y73" i="28"/>
  <c r="Y65" i="28"/>
  <c r="Y67" i="28"/>
  <c r="Y72" i="28"/>
  <c r="Y63" i="28"/>
  <c r="X14" i="28"/>
  <c r="X42" i="28" s="1"/>
  <c r="X17" i="28"/>
  <c r="X44" i="28" s="1"/>
  <c r="X22" i="28"/>
  <c r="X69" i="28" s="1"/>
  <c r="X6" i="28"/>
  <c r="X61" i="28" s="1"/>
  <c r="X31" i="28"/>
  <c r="X25" i="28"/>
  <c r="X48" i="28" s="1"/>
  <c r="X30" i="28"/>
  <c r="X50" i="28" s="1"/>
  <c r="X15" i="28"/>
  <c r="X43" i="28" s="1"/>
  <c r="X7" i="28"/>
  <c r="X62" i="28" s="1"/>
  <c r="X8" i="28"/>
  <c r="X63" i="28" s="1"/>
  <c r="X23" i="28"/>
  <c r="X47" i="28" s="1"/>
  <c r="X4" i="28"/>
  <c r="X37" i="28" s="1"/>
  <c r="X5" i="28"/>
  <c r="X38" i="28" s="1"/>
  <c r="X16" i="28"/>
  <c r="X66" i="28" s="1"/>
  <c r="X11" i="28"/>
  <c r="X65" i="28" s="1"/>
  <c r="X12" i="28"/>
  <c r="X40" i="28" s="1"/>
  <c r="X13" i="28"/>
  <c r="X41" i="28" s="1"/>
  <c r="X24" i="28"/>
  <c r="X70" i="28" s="1"/>
  <c r="X10" i="28"/>
  <c r="X39" i="28" s="1"/>
  <c r="X19" i="28"/>
  <c r="X67" i="28" s="1"/>
  <c r="X20" i="28"/>
  <c r="X68" i="28" s="1"/>
  <c r="X21" i="28"/>
  <c r="X46" i="28" s="1"/>
  <c r="X18" i="28"/>
  <c r="X45" i="28" s="1"/>
  <c r="X27" i="28"/>
  <c r="X72" i="28" s="1"/>
  <c r="X28" i="28"/>
  <c r="X73" i="28" s="1"/>
  <c r="X29" i="28"/>
  <c r="X49" i="28" s="1"/>
  <c r="X26" i="28"/>
  <c r="X71" i="28" s="1"/>
  <c r="X9" i="28"/>
  <c r="X64" i="28" s="1"/>
  <c r="S53" i="28"/>
  <c r="Q75" i="28"/>
  <c r="R53" i="28"/>
  <c r="Q53" i="28"/>
  <c r="P75" i="28"/>
  <c r="N75" i="28"/>
  <c r="N77" i="28" s="1"/>
  <c r="N78" i="28" s="1"/>
  <c r="O75" i="28"/>
  <c r="O53" i="28"/>
  <c r="N53" i="28"/>
  <c r="N55" i="28" s="1"/>
  <c r="N56" i="28" s="1"/>
  <c r="P53" i="28"/>
  <c r="R75" i="28"/>
  <c r="S75" i="28"/>
  <c r="T21" i="28"/>
  <c r="T46" i="28" s="1"/>
  <c r="T14" i="28"/>
  <c r="T42" i="28" s="1"/>
  <c r="U6" i="28"/>
  <c r="U61" i="28" s="1"/>
  <c r="T5" i="28"/>
  <c r="T38" i="28" s="1"/>
  <c r="V10" i="28"/>
  <c r="V39" i="28" s="1"/>
  <c r="T6" i="28"/>
  <c r="T61" i="28" s="1"/>
  <c r="U5" i="28"/>
  <c r="U38" i="28" s="1"/>
  <c r="W10" i="28"/>
  <c r="V5" i="28"/>
  <c r="V38" i="28" s="1"/>
  <c r="W9" i="28"/>
  <c r="V6" i="28"/>
  <c r="V61" i="28" s="1"/>
  <c r="U10" i="28"/>
  <c r="U39" i="28" s="1"/>
  <c r="T9" i="28"/>
  <c r="T64" i="28" s="1"/>
  <c r="V9" i="28"/>
  <c r="V64" i="28" s="1"/>
  <c r="U9" i="28"/>
  <c r="U64" i="28" s="1"/>
  <c r="T10" i="28"/>
  <c r="T39" i="28" s="1"/>
  <c r="W6" i="28"/>
  <c r="W5" i="28"/>
  <c r="T29" i="28"/>
  <c r="T49" i="28" s="1"/>
  <c r="W16" i="28"/>
  <c r="U29" i="28"/>
  <c r="U49" i="28" s="1"/>
  <c r="T11" i="28"/>
  <c r="T65" i="28" s="1"/>
  <c r="V17" i="28"/>
  <c r="V44" i="28" s="1"/>
  <c r="V25" i="28"/>
  <c r="V48" i="28" s="1"/>
  <c r="V4" i="28"/>
  <c r="V37" i="28" s="1"/>
  <c r="U4" i="28"/>
  <c r="U37" i="28" s="1"/>
  <c r="W11" i="28"/>
  <c r="T15" i="28"/>
  <c r="T43" i="28" s="1"/>
  <c r="U15" i="28"/>
  <c r="U43" i="28" s="1"/>
  <c r="W18" i="28"/>
  <c r="V12" i="28"/>
  <c r="V40" i="28" s="1"/>
  <c r="T27" i="28"/>
  <c r="T72" i="28" s="1"/>
  <c r="T16" i="28"/>
  <c r="T66" i="28" s="1"/>
  <c r="T13" i="28"/>
  <c r="T41" i="28" s="1"/>
  <c r="T31" i="28"/>
  <c r="U18" i="28"/>
  <c r="U45" i="28" s="1"/>
  <c r="U26" i="28"/>
  <c r="U71" i="28" s="1"/>
  <c r="V22" i="28"/>
  <c r="V69" i="28" s="1"/>
  <c r="U11" i="28"/>
  <c r="U65" i="28" s="1"/>
  <c r="W14" i="28"/>
  <c r="U19" i="28"/>
  <c r="U67" i="28" s="1"/>
  <c r="W22" i="28"/>
  <c r="U27" i="28"/>
  <c r="U72" i="28" s="1"/>
  <c r="W30" i="28"/>
  <c r="V20" i="28"/>
  <c r="V68" i="28" s="1"/>
  <c r="T25" i="28"/>
  <c r="T48" i="28" s="1"/>
  <c r="T12" i="28"/>
  <c r="T40" i="28" s="1"/>
  <c r="V15" i="28"/>
  <c r="V43" i="28" s="1"/>
  <c r="T20" i="28"/>
  <c r="T68" i="28" s="1"/>
  <c r="V23" i="28"/>
  <c r="V47" i="28" s="1"/>
  <c r="T28" i="28"/>
  <c r="T73" i="28" s="1"/>
  <c r="V31" i="28"/>
  <c r="V24" i="28"/>
  <c r="V70" i="28" s="1"/>
  <c r="W7" i="28"/>
  <c r="U14" i="28"/>
  <c r="U42" i="28" s="1"/>
  <c r="W17" i="28"/>
  <c r="U22" i="28"/>
  <c r="U69" i="28" s="1"/>
  <c r="W25" i="28"/>
  <c r="U30" i="28"/>
  <c r="U50" i="28" s="1"/>
  <c r="W4" i="28"/>
  <c r="U13" i="28"/>
  <c r="U41" i="28" s="1"/>
  <c r="U21" i="28"/>
  <c r="U46" i="28" s="1"/>
  <c r="W24" i="28"/>
  <c r="V7" i="28"/>
  <c r="V62" i="28" s="1"/>
  <c r="T22" i="28"/>
  <c r="T69" i="28" s="1"/>
  <c r="T30" i="28"/>
  <c r="T50" i="28" s="1"/>
  <c r="U16" i="28"/>
  <c r="U66" i="28" s="1"/>
  <c r="W19" i="28"/>
  <c r="U24" i="28"/>
  <c r="U70" i="28" s="1"/>
  <c r="W27" i="28"/>
  <c r="V30" i="28"/>
  <c r="V50" i="28" s="1"/>
  <c r="W8" i="28"/>
  <c r="U23" i="28"/>
  <c r="U47" i="28" s="1"/>
  <c r="W26" i="28"/>
  <c r="U31" i="28"/>
  <c r="T4" i="28"/>
  <c r="T37" i="28" s="1"/>
  <c r="V11" i="28"/>
  <c r="V65" i="28" s="1"/>
  <c r="V19" i="28"/>
  <c r="V67" i="28" s="1"/>
  <c r="T24" i="28"/>
  <c r="T70" i="28" s="1"/>
  <c r="V27" i="28"/>
  <c r="V72" i="28" s="1"/>
  <c r="T7" i="28"/>
  <c r="T62" i="28" s="1"/>
  <c r="T17" i="28"/>
  <c r="T44" i="28" s="1"/>
  <c r="V26" i="28"/>
  <c r="V71" i="28" s="1"/>
  <c r="U8" i="28"/>
  <c r="U63" i="28" s="1"/>
  <c r="W13" i="28"/>
  <c r="W21" i="28"/>
  <c r="W29" i="28"/>
  <c r="V16" i="28"/>
  <c r="V66" i="28" s="1"/>
  <c r="U7" i="28"/>
  <c r="U62" i="28" s="1"/>
  <c r="W12" i="28"/>
  <c r="U17" i="28"/>
  <c r="U44" i="28" s="1"/>
  <c r="W20" i="28"/>
  <c r="U25" i="28"/>
  <c r="U48" i="28" s="1"/>
  <c r="W28" i="28"/>
  <c r="V14" i="28"/>
  <c r="V42" i="28" s="1"/>
  <c r="T19" i="28"/>
  <c r="T67" i="28" s="1"/>
  <c r="V28" i="28"/>
  <c r="V73" i="28" s="1"/>
  <c r="T8" i="28"/>
  <c r="T63" i="28" s="1"/>
  <c r="V13" i="28"/>
  <c r="V41" i="28" s="1"/>
  <c r="T18" i="28"/>
  <c r="T45" i="28" s="1"/>
  <c r="V21" i="28"/>
  <c r="V46" i="28" s="1"/>
  <c r="T26" i="28"/>
  <c r="T71" i="28" s="1"/>
  <c r="V29" i="28"/>
  <c r="V49" i="28" s="1"/>
  <c r="V8" i="28"/>
  <c r="V63" i="28" s="1"/>
  <c r="V18" i="28"/>
  <c r="V45" i="28" s="1"/>
  <c r="T23" i="28"/>
  <c r="T47" i="28" s="1"/>
  <c r="U12" i="28"/>
  <c r="U40" i="28" s="1"/>
  <c r="W15" i="28"/>
  <c r="U20" i="28"/>
  <c r="U68" i="28" s="1"/>
  <c r="W23" i="28"/>
  <c r="U28" i="28"/>
  <c r="U73" i="28" s="1"/>
  <c r="W31" i="28"/>
  <c r="AB70" i="28" l="1"/>
  <c r="AC68" i="28"/>
  <c r="AC66" i="28"/>
  <c r="AB65" i="28"/>
  <c r="AC73" i="28"/>
  <c r="AC69" i="28"/>
  <c r="AC67" i="28"/>
  <c r="AB63" i="28"/>
  <c r="AA75" i="28"/>
  <c r="AA53" i="28"/>
  <c r="AA55" i="28" s="1"/>
  <c r="AA56" i="28" s="1"/>
  <c r="AC71" i="28"/>
  <c r="Z75" i="28"/>
  <c r="Y53" i="28"/>
  <c r="Z55" i="28" s="1"/>
  <c r="Z56" i="28" s="1"/>
  <c r="Y75" i="28"/>
  <c r="W39" i="28"/>
  <c r="W40" i="28"/>
  <c r="W69" i="28"/>
  <c r="W61" i="28"/>
  <c r="W44" i="28"/>
  <c r="W49" i="28"/>
  <c r="W70" i="28"/>
  <c r="W48" i="28"/>
  <c r="W38" i="28"/>
  <c r="W46" i="28"/>
  <c r="W72" i="28"/>
  <c r="W62" i="28"/>
  <c r="W45" i="28"/>
  <c r="W42" i="28"/>
  <c r="W73" i="28"/>
  <c r="W41" i="28"/>
  <c r="W64" i="28"/>
  <c r="W63" i="28"/>
  <c r="W47" i="28"/>
  <c r="W43" i="28"/>
  <c r="W68" i="28"/>
  <c r="W67" i="28"/>
  <c r="W37" i="28"/>
  <c r="W50" i="28"/>
  <c r="W66" i="28"/>
  <c r="W71" i="28"/>
  <c r="W65" i="28"/>
  <c r="R77" i="28"/>
  <c r="R78" i="28" s="1"/>
  <c r="S55" i="28"/>
  <c r="S56" i="28" s="1"/>
  <c r="P77" i="28"/>
  <c r="P78" i="28" s="1"/>
  <c r="Q55" i="28"/>
  <c r="Q56" i="28" s="1"/>
  <c r="S77" i="28"/>
  <c r="S78" i="28" s="1"/>
  <c r="O55" i="28"/>
  <c r="O56" i="28" s="1"/>
  <c r="O77" i="28"/>
  <c r="O78" i="28" s="1"/>
  <c r="P55" i="28"/>
  <c r="P56" i="28" s="1"/>
  <c r="R55" i="28"/>
  <c r="R56" i="28" s="1"/>
  <c r="Q77" i="28"/>
  <c r="Q78" i="28" s="1"/>
  <c r="T75" i="28"/>
  <c r="T77" i="28" s="1"/>
  <c r="T78" i="28" s="1"/>
  <c r="V75" i="28"/>
  <c r="U75" i="28"/>
  <c r="V53" i="28"/>
  <c r="T53" i="28"/>
  <c r="T55" i="28" s="1"/>
  <c r="T56" i="28" s="1"/>
  <c r="U53" i="28"/>
  <c r="Z77" i="28" l="1"/>
  <c r="Z78" i="28" s="1"/>
  <c r="AA77" i="28"/>
  <c r="AA78" i="28" s="1"/>
  <c r="W53" i="28"/>
  <c r="W55" i="28" s="1"/>
  <c r="W56" i="28" s="1"/>
  <c r="W75" i="28"/>
  <c r="W77" i="28" s="1"/>
  <c r="W78" i="28" s="1"/>
  <c r="X53" i="28"/>
  <c r="Y55" i="28" s="1"/>
  <c r="Y56" i="28" s="1"/>
  <c r="X75" i="28"/>
  <c r="U77" i="28"/>
  <c r="U78" i="28" s="1"/>
  <c r="U55" i="28"/>
  <c r="U56" i="28" s="1"/>
  <c r="V77" i="28"/>
  <c r="V78" i="28" s="1"/>
  <c r="V55" i="28"/>
  <c r="V56" i="28" s="1"/>
  <c r="T37" i="17"/>
  <c r="U37" i="17"/>
  <c r="V37" i="17"/>
  <c r="W37" i="17"/>
  <c r="X37" i="17"/>
  <c r="Y37" i="17"/>
  <c r="Z37" i="17"/>
  <c r="AA37" i="17"/>
  <c r="AB37" i="17"/>
  <c r="AC37" i="17"/>
  <c r="T38" i="17"/>
  <c r="U38" i="17"/>
  <c r="V38" i="17"/>
  <c r="W38" i="17"/>
  <c r="X38" i="17"/>
  <c r="Y38" i="17"/>
  <c r="Z38" i="17"/>
  <c r="AA38" i="17"/>
  <c r="AB38" i="17"/>
  <c r="AC38" i="17"/>
  <c r="T39" i="17"/>
  <c r="U39" i="17"/>
  <c r="V39" i="17"/>
  <c r="W39" i="17"/>
  <c r="X39" i="17"/>
  <c r="Y39" i="17"/>
  <c r="Z39" i="17"/>
  <c r="AA39" i="17"/>
  <c r="AB39" i="17"/>
  <c r="AC39" i="17"/>
  <c r="T40" i="17"/>
  <c r="U40" i="17"/>
  <c r="V40" i="17"/>
  <c r="W40" i="17"/>
  <c r="X40" i="17"/>
  <c r="Y40" i="17"/>
  <c r="Z40" i="17"/>
  <c r="AA40" i="17"/>
  <c r="AB40" i="17"/>
  <c r="AC40" i="17"/>
  <c r="T41" i="17"/>
  <c r="U41" i="17"/>
  <c r="V41" i="17"/>
  <c r="W41" i="17"/>
  <c r="X41" i="17"/>
  <c r="Y41" i="17"/>
  <c r="Z41" i="17"/>
  <c r="AA41" i="17"/>
  <c r="AB41" i="17"/>
  <c r="AC41" i="17"/>
  <c r="T42" i="17"/>
  <c r="U42" i="17"/>
  <c r="V42" i="17"/>
  <c r="W42" i="17"/>
  <c r="X42" i="17"/>
  <c r="Y42" i="17"/>
  <c r="Z42" i="17"/>
  <c r="AA42" i="17"/>
  <c r="AB42" i="17"/>
  <c r="AC42" i="17"/>
  <c r="T43" i="17"/>
  <c r="U43" i="17"/>
  <c r="V43" i="17"/>
  <c r="W43" i="17"/>
  <c r="X43" i="17"/>
  <c r="Y43" i="17"/>
  <c r="Z43" i="17"/>
  <c r="AA43" i="17"/>
  <c r="AB43" i="17"/>
  <c r="AC43" i="17"/>
  <c r="T44" i="17"/>
  <c r="U44" i="17"/>
  <c r="V44" i="17"/>
  <c r="W44" i="17"/>
  <c r="X44" i="17"/>
  <c r="Y44" i="17"/>
  <c r="Z44" i="17"/>
  <c r="AA44" i="17"/>
  <c r="AB44" i="17"/>
  <c r="AC44" i="17"/>
  <c r="T45" i="17"/>
  <c r="U45" i="17"/>
  <c r="V45" i="17"/>
  <c r="W45" i="17"/>
  <c r="X45" i="17"/>
  <c r="Y45" i="17"/>
  <c r="Z45" i="17"/>
  <c r="AA45" i="17"/>
  <c r="AB45" i="17"/>
  <c r="AC45" i="17"/>
  <c r="T46" i="17"/>
  <c r="U46" i="17"/>
  <c r="V46" i="17"/>
  <c r="W46" i="17"/>
  <c r="X46" i="17"/>
  <c r="Y46" i="17"/>
  <c r="Z46" i="17"/>
  <c r="AA46" i="17"/>
  <c r="AB46" i="17"/>
  <c r="AC46" i="17"/>
  <c r="T47" i="17"/>
  <c r="U47" i="17"/>
  <c r="V47" i="17"/>
  <c r="W47" i="17"/>
  <c r="X47" i="17"/>
  <c r="Y47" i="17"/>
  <c r="Z47" i="17"/>
  <c r="AA47" i="17"/>
  <c r="AB47" i="17"/>
  <c r="AC47" i="17"/>
  <c r="T48" i="17"/>
  <c r="U48" i="17"/>
  <c r="V48" i="17"/>
  <c r="W48" i="17"/>
  <c r="X48" i="17"/>
  <c r="Y48" i="17"/>
  <c r="Z48" i="17"/>
  <c r="AA48" i="17"/>
  <c r="AB48" i="17"/>
  <c r="AC48" i="17"/>
  <c r="T49" i="17"/>
  <c r="U49" i="17"/>
  <c r="V49" i="17"/>
  <c r="W49" i="17"/>
  <c r="X49" i="17"/>
  <c r="Y49" i="17"/>
  <c r="Z49" i="17"/>
  <c r="AA49" i="17"/>
  <c r="AB49" i="17"/>
  <c r="AC49" i="17"/>
  <c r="T50" i="17"/>
  <c r="U50" i="17"/>
  <c r="V50" i="17"/>
  <c r="W50" i="17"/>
  <c r="X50" i="17"/>
  <c r="Y50" i="17"/>
  <c r="Z50" i="17"/>
  <c r="AA50" i="17"/>
  <c r="AB50" i="17"/>
  <c r="AC50" i="17"/>
  <c r="T51" i="17"/>
  <c r="U51" i="17"/>
  <c r="V51" i="17"/>
  <c r="W51" i="17"/>
  <c r="X51" i="17"/>
  <c r="Y51" i="17"/>
  <c r="Z51" i="17"/>
  <c r="AA51" i="17"/>
  <c r="AB51" i="17"/>
  <c r="AC51" i="17"/>
  <c r="T52" i="17"/>
  <c r="U52" i="17"/>
  <c r="V52" i="17"/>
  <c r="W52" i="17"/>
  <c r="X52" i="17"/>
  <c r="Y52" i="17"/>
  <c r="Z52" i="17"/>
  <c r="AA52" i="17"/>
  <c r="AB52" i="17"/>
  <c r="AC52" i="17"/>
  <c r="T53" i="17"/>
  <c r="U53" i="17"/>
  <c r="V53" i="17"/>
  <c r="W53" i="17"/>
  <c r="X53" i="17"/>
  <c r="Y53" i="17"/>
  <c r="Z53" i="17"/>
  <c r="AA53" i="17"/>
  <c r="AB53" i="17"/>
  <c r="AC53" i="17"/>
  <c r="T54" i="17"/>
  <c r="U54" i="17"/>
  <c r="V54" i="17"/>
  <c r="W54" i="17"/>
  <c r="X54" i="17"/>
  <c r="Y54" i="17"/>
  <c r="Z54" i="17"/>
  <c r="AA54" i="17"/>
  <c r="AB54" i="17"/>
  <c r="AC54" i="17"/>
  <c r="T55" i="17"/>
  <c r="U55" i="17"/>
  <c r="V55" i="17"/>
  <c r="W55" i="17"/>
  <c r="X55" i="17"/>
  <c r="Y55" i="17"/>
  <c r="Z55" i="17"/>
  <c r="AA55" i="17"/>
  <c r="AB55" i="17"/>
  <c r="AC55" i="17"/>
  <c r="T56" i="17"/>
  <c r="U56" i="17"/>
  <c r="V56" i="17"/>
  <c r="W56" i="17"/>
  <c r="X56" i="17"/>
  <c r="Y56" i="17"/>
  <c r="Z56" i="17"/>
  <c r="AA56" i="17"/>
  <c r="AB56" i="17"/>
  <c r="AC56" i="17"/>
  <c r="T57" i="17"/>
  <c r="U57" i="17"/>
  <c r="V57" i="17"/>
  <c r="W57" i="17"/>
  <c r="X57" i="17"/>
  <c r="Y57" i="17"/>
  <c r="Z57" i="17"/>
  <c r="AA57" i="17"/>
  <c r="AB57" i="17"/>
  <c r="AC57" i="17"/>
  <c r="T58" i="17"/>
  <c r="U58" i="17"/>
  <c r="V58" i="17"/>
  <c r="W58" i="17"/>
  <c r="X58" i="17"/>
  <c r="Y58" i="17"/>
  <c r="Z58" i="17"/>
  <c r="AA58" i="17"/>
  <c r="AB58" i="17"/>
  <c r="AC58" i="17"/>
  <c r="T59" i="17"/>
  <c r="U59" i="17"/>
  <c r="V59" i="17"/>
  <c r="W59" i="17"/>
  <c r="X59" i="17"/>
  <c r="Y59" i="17"/>
  <c r="Z59" i="17"/>
  <c r="AA59" i="17"/>
  <c r="AB59" i="17"/>
  <c r="AC59" i="17"/>
  <c r="T60" i="17"/>
  <c r="U60" i="17"/>
  <c r="V60" i="17"/>
  <c r="W60" i="17"/>
  <c r="X60" i="17"/>
  <c r="Y60" i="17"/>
  <c r="Z60" i="17"/>
  <c r="AA60" i="17"/>
  <c r="AB60" i="17"/>
  <c r="AC60" i="17"/>
  <c r="T61" i="17"/>
  <c r="U61" i="17"/>
  <c r="V61" i="17"/>
  <c r="W61" i="17"/>
  <c r="X61" i="17"/>
  <c r="Y61" i="17"/>
  <c r="Z61" i="17"/>
  <c r="AA61" i="17"/>
  <c r="AB61" i="17"/>
  <c r="AC61" i="17"/>
  <c r="T62" i="17"/>
  <c r="U62" i="17"/>
  <c r="V62" i="17"/>
  <c r="W62" i="17"/>
  <c r="X62" i="17"/>
  <c r="Y62" i="17"/>
  <c r="Z62" i="17"/>
  <c r="AA62" i="17"/>
  <c r="AB62" i="17"/>
  <c r="AC62" i="17"/>
  <c r="T63" i="17"/>
  <c r="U63" i="17"/>
  <c r="V63" i="17"/>
  <c r="W63" i="17"/>
  <c r="X63" i="17"/>
  <c r="Y63" i="17"/>
  <c r="Z63" i="17"/>
  <c r="AA63" i="17"/>
  <c r="AB63" i="17"/>
  <c r="AC63" i="17"/>
  <c r="T64" i="17"/>
  <c r="U64" i="17"/>
  <c r="V64" i="17"/>
  <c r="W64" i="17"/>
  <c r="X64" i="17"/>
  <c r="Y64" i="17"/>
  <c r="Z64" i="17"/>
  <c r="AA64" i="17"/>
  <c r="AB64" i="17"/>
  <c r="AC64" i="17"/>
  <c r="T65" i="17"/>
  <c r="U65" i="17"/>
  <c r="V65" i="17"/>
  <c r="W65" i="17"/>
  <c r="X65" i="17"/>
  <c r="Y65" i="17"/>
  <c r="Z65" i="17"/>
  <c r="AA65" i="17"/>
  <c r="AB65" i="17"/>
  <c r="AC65" i="17"/>
  <c r="T66" i="17"/>
  <c r="U66" i="17"/>
  <c r="V66" i="17"/>
  <c r="W66" i="17"/>
  <c r="X66" i="17"/>
  <c r="Y66" i="17"/>
  <c r="Z66" i="17"/>
  <c r="AA66" i="17"/>
  <c r="AB66" i="17"/>
  <c r="AC66" i="17"/>
  <c r="T67" i="17"/>
  <c r="U67" i="17"/>
  <c r="V67" i="17"/>
  <c r="W67" i="17"/>
  <c r="X67" i="17"/>
  <c r="Y67" i="17"/>
  <c r="Z67" i="17"/>
  <c r="AA67" i="17"/>
  <c r="AB67" i="17"/>
  <c r="AC67" i="17"/>
  <c r="T68" i="17"/>
  <c r="U68" i="17"/>
  <c r="V68" i="17"/>
  <c r="W68" i="17"/>
  <c r="X68" i="17"/>
  <c r="Y68" i="17"/>
  <c r="Z68" i="17"/>
  <c r="AA68" i="17"/>
  <c r="AB68" i="17"/>
  <c r="AC68" i="17"/>
  <c r="B68" i="17"/>
  <c r="B37" i="17"/>
  <c r="C37" i="17"/>
  <c r="D37" i="17"/>
  <c r="E37" i="17"/>
  <c r="F37" i="17"/>
  <c r="G37" i="17"/>
  <c r="H37" i="17"/>
  <c r="I37" i="17"/>
  <c r="J37" i="17"/>
  <c r="K37" i="17"/>
  <c r="L37" i="17"/>
  <c r="M37" i="17"/>
  <c r="N37" i="17"/>
  <c r="O37" i="17"/>
  <c r="P37" i="17"/>
  <c r="Q37" i="17"/>
  <c r="R37" i="17"/>
  <c r="S37" i="17"/>
  <c r="C38" i="17"/>
  <c r="D38" i="17"/>
  <c r="E38" i="17"/>
  <c r="F38" i="17"/>
  <c r="G38" i="17"/>
  <c r="H38" i="17"/>
  <c r="I38" i="17"/>
  <c r="J38" i="17"/>
  <c r="K38" i="17"/>
  <c r="L38" i="17"/>
  <c r="M38" i="17"/>
  <c r="N38" i="17"/>
  <c r="O38" i="17"/>
  <c r="P38" i="17"/>
  <c r="Q38" i="17"/>
  <c r="R38" i="17"/>
  <c r="S38" i="17"/>
  <c r="C39" i="17"/>
  <c r="D39" i="17"/>
  <c r="E39" i="17"/>
  <c r="F39" i="17"/>
  <c r="G39" i="17"/>
  <c r="H39" i="17"/>
  <c r="I39" i="17"/>
  <c r="J39" i="17"/>
  <c r="K39" i="17"/>
  <c r="L39" i="17"/>
  <c r="M39" i="17"/>
  <c r="N39" i="17"/>
  <c r="O39" i="17"/>
  <c r="P39" i="17"/>
  <c r="Q39" i="17"/>
  <c r="R39" i="17"/>
  <c r="S39" i="17"/>
  <c r="C40" i="17"/>
  <c r="D40" i="17"/>
  <c r="E40" i="17"/>
  <c r="F40" i="17"/>
  <c r="G40" i="17"/>
  <c r="H40" i="17"/>
  <c r="I40" i="17"/>
  <c r="J40" i="17"/>
  <c r="K40" i="17"/>
  <c r="L40" i="17"/>
  <c r="M40" i="17"/>
  <c r="N40" i="17"/>
  <c r="O40" i="17"/>
  <c r="P40" i="17"/>
  <c r="Q40" i="17"/>
  <c r="R40" i="17"/>
  <c r="S40" i="17"/>
  <c r="C41" i="17"/>
  <c r="D41" i="17"/>
  <c r="E41" i="17"/>
  <c r="F41" i="17"/>
  <c r="G41" i="17"/>
  <c r="H41" i="17"/>
  <c r="I41" i="17"/>
  <c r="J41" i="17"/>
  <c r="K41" i="17"/>
  <c r="L41" i="17"/>
  <c r="M41" i="17"/>
  <c r="N41" i="17"/>
  <c r="O41" i="17"/>
  <c r="P41" i="17"/>
  <c r="Q41" i="17"/>
  <c r="R41" i="17"/>
  <c r="S41" i="17"/>
  <c r="C42" i="17"/>
  <c r="D42" i="17"/>
  <c r="E42" i="17"/>
  <c r="F42" i="17"/>
  <c r="G42" i="17"/>
  <c r="H42" i="17"/>
  <c r="I42" i="17"/>
  <c r="J42" i="17"/>
  <c r="K42" i="17"/>
  <c r="L42" i="17"/>
  <c r="M42" i="17"/>
  <c r="N42" i="17"/>
  <c r="O42" i="17"/>
  <c r="P42" i="17"/>
  <c r="Q42" i="17"/>
  <c r="R42" i="17"/>
  <c r="S42" i="17"/>
  <c r="C43" i="17"/>
  <c r="D43" i="17"/>
  <c r="E43" i="17"/>
  <c r="F43" i="17"/>
  <c r="G43" i="17"/>
  <c r="H43" i="17"/>
  <c r="I43" i="17"/>
  <c r="J43" i="17"/>
  <c r="K43" i="17"/>
  <c r="L43" i="17"/>
  <c r="M43" i="17"/>
  <c r="N43" i="17"/>
  <c r="O43" i="17"/>
  <c r="P43" i="17"/>
  <c r="Q43" i="17"/>
  <c r="R43" i="17"/>
  <c r="S43" i="17"/>
  <c r="C44" i="17"/>
  <c r="D44" i="17"/>
  <c r="E44" i="17"/>
  <c r="F44" i="17"/>
  <c r="G44" i="17"/>
  <c r="H44" i="17"/>
  <c r="I44" i="17"/>
  <c r="J44" i="17"/>
  <c r="K44" i="17"/>
  <c r="L44" i="17"/>
  <c r="M44" i="17"/>
  <c r="N44" i="17"/>
  <c r="O44" i="17"/>
  <c r="P44" i="17"/>
  <c r="Q44" i="17"/>
  <c r="R44" i="17"/>
  <c r="S44" i="17"/>
  <c r="C45" i="17"/>
  <c r="D45" i="17"/>
  <c r="E45" i="17"/>
  <c r="F45" i="17"/>
  <c r="G45" i="17"/>
  <c r="H45" i="17"/>
  <c r="I45" i="17"/>
  <c r="J45" i="17"/>
  <c r="K45" i="17"/>
  <c r="L45" i="17"/>
  <c r="M45" i="17"/>
  <c r="N45" i="17"/>
  <c r="O45" i="17"/>
  <c r="P45" i="17"/>
  <c r="Q45" i="17"/>
  <c r="R45" i="17"/>
  <c r="S45" i="17"/>
  <c r="C46" i="17"/>
  <c r="D46" i="17"/>
  <c r="E46" i="17"/>
  <c r="F46" i="17"/>
  <c r="G46" i="17"/>
  <c r="H46" i="17"/>
  <c r="I46" i="17"/>
  <c r="J46" i="17"/>
  <c r="K46" i="17"/>
  <c r="L46" i="17"/>
  <c r="M46" i="17"/>
  <c r="N46" i="17"/>
  <c r="O46" i="17"/>
  <c r="P46" i="17"/>
  <c r="Q46" i="17"/>
  <c r="R46" i="17"/>
  <c r="S46" i="17"/>
  <c r="C47" i="17"/>
  <c r="D47" i="17"/>
  <c r="E47" i="17"/>
  <c r="F47" i="17"/>
  <c r="G47" i="17"/>
  <c r="H47" i="17"/>
  <c r="I47" i="17"/>
  <c r="J47" i="17"/>
  <c r="K47" i="17"/>
  <c r="L47" i="17"/>
  <c r="M47" i="17"/>
  <c r="N47" i="17"/>
  <c r="O47" i="17"/>
  <c r="P47" i="17"/>
  <c r="Q47" i="17"/>
  <c r="R47" i="17"/>
  <c r="S47" i="17"/>
  <c r="C48" i="17"/>
  <c r="D48" i="17"/>
  <c r="E48" i="17"/>
  <c r="F48" i="17"/>
  <c r="G48" i="17"/>
  <c r="H48" i="17"/>
  <c r="I48" i="17"/>
  <c r="J48" i="17"/>
  <c r="K48" i="17"/>
  <c r="L48" i="17"/>
  <c r="M48" i="17"/>
  <c r="N48" i="17"/>
  <c r="O48" i="17"/>
  <c r="P48" i="17"/>
  <c r="Q48" i="17"/>
  <c r="R48" i="17"/>
  <c r="S48" i="17"/>
  <c r="C49" i="17"/>
  <c r="D49" i="17"/>
  <c r="E49" i="17"/>
  <c r="F49" i="17"/>
  <c r="G49" i="17"/>
  <c r="H49" i="17"/>
  <c r="I49" i="17"/>
  <c r="J49" i="17"/>
  <c r="K49" i="17"/>
  <c r="L49" i="17"/>
  <c r="M49" i="17"/>
  <c r="N49" i="17"/>
  <c r="O49" i="17"/>
  <c r="P49" i="17"/>
  <c r="Q49" i="17"/>
  <c r="R49" i="17"/>
  <c r="S49" i="17"/>
  <c r="C50" i="17"/>
  <c r="D50" i="17"/>
  <c r="E50" i="17"/>
  <c r="F50" i="17"/>
  <c r="G50" i="17"/>
  <c r="H50" i="17"/>
  <c r="I50" i="17"/>
  <c r="J50" i="17"/>
  <c r="K50" i="17"/>
  <c r="L50" i="17"/>
  <c r="M50" i="17"/>
  <c r="N50" i="17"/>
  <c r="O50" i="17"/>
  <c r="P50" i="17"/>
  <c r="Q50" i="17"/>
  <c r="R50" i="17"/>
  <c r="S50" i="17"/>
  <c r="C51" i="17"/>
  <c r="D51" i="17"/>
  <c r="E51" i="17"/>
  <c r="F51" i="17"/>
  <c r="G51" i="17"/>
  <c r="H51" i="17"/>
  <c r="I51" i="17"/>
  <c r="J51" i="17"/>
  <c r="K51" i="17"/>
  <c r="L51" i="17"/>
  <c r="M51" i="17"/>
  <c r="N51" i="17"/>
  <c r="O51" i="17"/>
  <c r="P51" i="17"/>
  <c r="Q51" i="17"/>
  <c r="R51" i="17"/>
  <c r="S51" i="17"/>
  <c r="C52" i="17"/>
  <c r="D52" i="17"/>
  <c r="E52" i="17"/>
  <c r="F52" i="17"/>
  <c r="G52" i="17"/>
  <c r="H52" i="17"/>
  <c r="I52" i="17"/>
  <c r="J52" i="17"/>
  <c r="K52" i="17"/>
  <c r="L52" i="17"/>
  <c r="M52" i="17"/>
  <c r="N52" i="17"/>
  <c r="O52" i="17"/>
  <c r="P52" i="17"/>
  <c r="Q52" i="17"/>
  <c r="R52" i="17"/>
  <c r="S52" i="17"/>
  <c r="C53" i="17"/>
  <c r="D53" i="17"/>
  <c r="E53" i="17"/>
  <c r="F53" i="17"/>
  <c r="G53" i="17"/>
  <c r="H53" i="17"/>
  <c r="I53" i="17"/>
  <c r="J53" i="17"/>
  <c r="K53" i="17"/>
  <c r="L53" i="17"/>
  <c r="M53" i="17"/>
  <c r="N53" i="17"/>
  <c r="O53" i="17"/>
  <c r="P53" i="17"/>
  <c r="Q53" i="17"/>
  <c r="R53" i="17"/>
  <c r="S53" i="17"/>
  <c r="C54" i="17"/>
  <c r="D54" i="17"/>
  <c r="E54" i="17"/>
  <c r="F54" i="17"/>
  <c r="G54" i="17"/>
  <c r="H54" i="17"/>
  <c r="I54" i="17"/>
  <c r="J54" i="17"/>
  <c r="K54" i="17"/>
  <c r="L54" i="17"/>
  <c r="M54" i="17"/>
  <c r="N54" i="17"/>
  <c r="O54" i="17"/>
  <c r="P54" i="17"/>
  <c r="Q54" i="17"/>
  <c r="R54" i="17"/>
  <c r="S54" i="17"/>
  <c r="C55" i="17"/>
  <c r="D55" i="17"/>
  <c r="E55" i="17"/>
  <c r="F55" i="17"/>
  <c r="G55" i="17"/>
  <c r="H55" i="17"/>
  <c r="I55" i="17"/>
  <c r="J55" i="17"/>
  <c r="K55" i="17"/>
  <c r="L55" i="17"/>
  <c r="M55" i="17"/>
  <c r="N55" i="17"/>
  <c r="O55" i="17"/>
  <c r="P55" i="17"/>
  <c r="Q55" i="17"/>
  <c r="R55" i="17"/>
  <c r="S55" i="17"/>
  <c r="C56" i="17"/>
  <c r="D56" i="17"/>
  <c r="E56" i="17"/>
  <c r="F56" i="17"/>
  <c r="G56" i="17"/>
  <c r="H56" i="17"/>
  <c r="I56" i="17"/>
  <c r="J56" i="17"/>
  <c r="K56" i="17"/>
  <c r="L56" i="17"/>
  <c r="M56" i="17"/>
  <c r="N56" i="17"/>
  <c r="O56" i="17"/>
  <c r="P56" i="17"/>
  <c r="Q56" i="17"/>
  <c r="R56" i="17"/>
  <c r="S56" i="17"/>
  <c r="C57" i="17"/>
  <c r="D57" i="17"/>
  <c r="E57" i="17"/>
  <c r="F57" i="17"/>
  <c r="G57" i="17"/>
  <c r="H57" i="17"/>
  <c r="I57" i="17"/>
  <c r="J57" i="17"/>
  <c r="K57" i="17"/>
  <c r="L57" i="17"/>
  <c r="M57" i="17"/>
  <c r="N57" i="17"/>
  <c r="O57" i="17"/>
  <c r="P57" i="17"/>
  <c r="Q57" i="17"/>
  <c r="R57" i="17"/>
  <c r="S57" i="17"/>
  <c r="C58" i="17"/>
  <c r="D58" i="17"/>
  <c r="E58" i="17"/>
  <c r="F58" i="17"/>
  <c r="G58" i="17"/>
  <c r="H58" i="17"/>
  <c r="I58" i="17"/>
  <c r="J58" i="17"/>
  <c r="K58" i="17"/>
  <c r="L58" i="17"/>
  <c r="M58" i="17"/>
  <c r="N58" i="17"/>
  <c r="O58" i="17"/>
  <c r="P58" i="17"/>
  <c r="Q58" i="17"/>
  <c r="R58" i="17"/>
  <c r="S58" i="17"/>
  <c r="C59" i="17"/>
  <c r="D59" i="17"/>
  <c r="E59" i="17"/>
  <c r="F59" i="17"/>
  <c r="G59" i="17"/>
  <c r="H59" i="17"/>
  <c r="I59" i="17"/>
  <c r="J59" i="17"/>
  <c r="K59" i="17"/>
  <c r="L59" i="17"/>
  <c r="M59" i="17"/>
  <c r="N59" i="17"/>
  <c r="O59" i="17"/>
  <c r="P59" i="17"/>
  <c r="Q59" i="17"/>
  <c r="R59" i="17"/>
  <c r="S59" i="17"/>
  <c r="C60" i="17"/>
  <c r="D60" i="17"/>
  <c r="E60" i="17"/>
  <c r="F60" i="17"/>
  <c r="G60" i="17"/>
  <c r="H60" i="17"/>
  <c r="I60" i="17"/>
  <c r="J60" i="17"/>
  <c r="K60" i="17"/>
  <c r="L60" i="17"/>
  <c r="M60" i="17"/>
  <c r="N60" i="17"/>
  <c r="O60" i="17"/>
  <c r="P60" i="17"/>
  <c r="Q60" i="17"/>
  <c r="R60" i="17"/>
  <c r="S60" i="17"/>
  <c r="C61" i="17"/>
  <c r="D61" i="17"/>
  <c r="E61" i="17"/>
  <c r="F61" i="17"/>
  <c r="G61" i="17"/>
  <c r="H61" i="17"/>
  <c r="I61" i="17"/>
  <c r="J61" i="17"/>
  <c r="K61" i="17"/>
  <c r="L61" i="17"/>
  <c r="M61" i="17"/>
  <c r="N61" i="17"/>
  <c r="O61" i="17"/>
  <c r="P61" i="17"/>
  <c r="Q61" i="17"/>
  <c r="R61" i="17"/>
  <c r="S61" i="17"/>
  <c r="C62" i="17"/>
  <c r="D62" i="17"/>
  <c r="E62" i="17"/>
  <c r="F62" i="17"/>
  <c r="G62" i="17"/>
  <c r="H62" i="17"/>
  <c r="I62" i="17"/>
  <c r="J62" i="17"/>
  <c r="K62" i="17"/>
  <c r="L62" i="17"/>
  <c r="M62" i="17"/>
  <c r="N62" i="17"/>
  <c r="O62" i="17"/>
  <c r="P62" i="17"/>
  <c r="Q62" i="17"/>
  <c r="R62" i="17"/>
  <c r="S62" i="17"/>
  <c r="C63" i="17"/>
  <c r="D63" i="17"/>
  <c r="E63" i="17"/>
  <c r="F63" i="17"/>
  <c r="G63" i="17"/>
  <c r="H63" i="17"/>
  <c r="I63" i="17"/>
  <c r="J63" i="17"/>
  <c r="K63" i="17"/>
  <c r="L63" i="17"/>
  <c r="M63" i="17"/>
  <c r="N63" i="17"/>
  <c r="O63" i="17"/>
  <c r="P63" i="17"/>
  <c r="Q63" i="17"/>
  <c r="R63" i="17"/>
  <c r="S63" i="17"/>
  <c r="C64" i="17"/>
  <c r="D64" i="17"/>
  <c r="E64" i="17"/>
  <c r="F64" i="17"/>
  <c r="G64" i="17"/>
  <c r="H64" i="17"/>
  <c r="I64" i="17"/>
  <c r="J64" i="17"/>
  <c r="K64" i="17"/>
  <c r="L64" i="17"/>
  <c r="M64" i="17"/>
  <c r="N64" i="17"/>
  <c r="O64" i="17"/>
  <c r="P64" i="17"/>
  <c r="Q64" i="17"/>
  <c r="R64" i="17"/>
  <c r="S64" i="17"/>
  <c r="C65" i="17"/>
  <c r="D65" i="17"/>
  <c r="E65" i="17"/>
  <c r="F65" i="17"/>
  <c r="G65" i="17"/>
  <c r="H65" i="17"/>
  <c r="I65" i="17"/>
  <c r="J65" i="17"/>
  <c r="K65" i="17"/>
  <c r="L65" i="17"/>
  <c r="M65" i="17"/>
  <c r="N65" i="17"/>
  <c r="O65" i="17"/>
  <c r="P65" i="17"/>
  <c r="Q65" i="17"/>
  <c r="R65" i="17"/>
  <c r="S65" i="17"/>
  <c r="C66" i="17"/>
  <c r="D66" i="17"/>
  <c r="E66" i="17"/>
  <c r="F66" i="17"/>
  <c r="G66" i="17"/>
  <c r="H66" i="17"/>
  <c r="I66" i="17"/>
  <c r="J66" i="17"/>
  <c r="K66" i="17"/>
  <c r="L66" i="17"/>
  <c r="M66" i="17"/>
  <c r="N66" i="17"/>
  <c r="O66" i="17"/>
  <c r="P66" i="17"/>
  <c r="Q66" i="17"/>
  <c r="R66" i="17"/>
  <c r="S66" i="17"/>
  <c r="C67" i="17"/>
  <c r="D67" i="17"/>
  <c r="E67" i="17"/>
  <c r="F67" i="17"/>
  <c r="G67" i="17"/>
  <c r="H67" i="17"/>
  <c r="I67" i="17"/>
  <c r="J67" i="17"/>
  <c r="K67" i="17"/>
  <c r="L67" i="17"/>
  <c r="M67" i="17"/>
  <c r="N67" i="17"/>
  <c r="O67" i="17"/>
  <c r="P67" i="17"/>
  <c r="Q67" i="17"/>
  <c r="R67" i="17"/>
  <c r="S67" i="17"/>
  <c r="C68" i="17"/>
  <c r="D68" i="17"/>
  <c r="E68" i="17"/>
  <c r="F68" i="17"/>
  <c r="G68" i="17"/>
  <c r="H68" i="17"/>
  <c r="I68" i="17"/>
  <c r="J68" i="17"/>
  <c r="K68" i="17"/>
  <c r="L68" i="17"/>
  <c r="M68" i="17"/>
  <c r="N68" i="17"/>
  <c r="O68" i="17"/>
  <c r="P68" i="17"/>
  <c r="Q68" i="17"/>
  <c r="R68" i="17"/>
  <c r="S68"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X77" i="28" l="1"/>
  <c r="X78" i="28" s="1"/>
  <c r="Y77" i="28"/>
  <c r="Y78" i="28" s="1"/>
  <c r="X55" i="28"/>
  <c r="X56" i="28" s="1"/>
</calcChain>
</file>

<file path=xl/sharedStrings.xml><?xml version="1.0" encoding="utf-8"?>
<sst xmlns="http://schemas.openxmlformats.org/spreadsheetml/2006/main" count="648" uniqueCount="141">
  <si>
    <t>Austria</t>
  </si>
  <si>
    <t>Belgium</t>
  </si>
  <si>
    <t>Bulgaria</t>
  </si>
  <si>
    <t>Cyprus</t>
  </si>
  <si>
    <t>Czech Republic</t>
  </si>
  <si>
    <t>Denmark</t>
  </si>
  <si>
    <t>Estonia</t>
  </si>
  <si>
    <t>Spain</t>
  </si>
  <si>
    <t>Finland</t>
  </si>
  <si>
    <t>France</t>
  </si>
  <si>
    <t>Greece</t>
  </si>
  <si>
    <t>Hungary</t>
  </si>
  <si>
    <t>Ireland</t>
  </si>
  <si>
    <t>Italy</t>
  </si>
  <si>
    <t>Lithuania</t>
  </si>
  <si>
    <t>Luxembourg</t>
  </si>
  <si>
    <t>Latvia</t>
  </si>
  <si>
    <t>Malta</t>
  </si>
  <si>
    <t>Netherlands</t>
  </si>
  <si>
    <t>Poland</t>
  </si>
  <si>
    <t>Portugal</t>
  </si>
  <si>
    <t>Romania</t>
  </si>
  <si>
    <t>Sweden</t>
  </si>
  <si>
    <t>Slovenia</t>
  </si>
  <si>
    <t>Slovakia</t>
  </si>
  <si>
    <t>United Kingdom</t>
  </si>
  <si>
    <t>EU-15</t>
  </si>
  <si>
    <t>EU-25</t>
  </si>
  <si>
    <t>EU-27</t>
  </si>
  <si>
    <t>:</t>
  </si>
  <si>
    <t>Croatia</t>
  </si>
  <si>
    <t>GEO/TIME</t>
  </si>
  <si>
    <t>2008</t>
  </si>
  <si>
    <t>2009</t>
  </si>
  <si>
    <t>2010</t>
  </si>
  <si>
    <t>2011</t>
  </si>
  <si>
    <t>2012</t>
  </si>
  <si>
    <t>Germany (until 1990 former territory of the FRG)</t>
  </si>
  <si>
    <t>2004</t>
  </si>
  <si>
    <t>2005</t>
  </si>
  <si>
    <t>2006</t>
  </si>
  <si>
    <t>2007</t>
  </si>
  <si>
    <t>2013</t>
  </si>
  <si>
    <t>European Union (28 countries)</t>
  </si>
  <si>
    <t>European Union (27 countries)</t>
  </si>
  <si>
    <t>European Union (25 countries)</t>
  </si>
  <si>
    <t>European Union (15 countries)</t>
  </si>
  <si>
    <t>1998</t>
  </si>
  <si>
    <t>1999</t>
  </si>
  <si>
    <t>2000</t>
  </si>
  <si>
    <t>2001</t>
  </si>
  <si>
    <t>2002</t>
  </si>
  <si>
    <t>2003</t>
  </si>
  <si>
    <t>2014</t>
  </si>
  <si>
    <t/>
  </si>
  <si>
    <t>2015</t>
  </si>
  <si>
    <t>Provisional</t>
  </si>
  <si>
    <t>2016</t>
  </si>
  <si>
    <t>2017</t>
  </si>
  <si>
    <t>2018</t>
  </si>
  <si>
    <t>2019</t>
  </si>
  <si>
    <t>2020</t>
  </si>
  <si>
    <t>2021</t>
  </si>
  <si>
    <t>2022</t>
  </si>
  <si>
    <t>2023</t>
  </si>
  <si>
    <t>2024</t>
  </si>
  <si>
    <t>2025</t>
  </si>
  <si>
    <t>Paste footnotes in table underneath.</t>
  </si>
  <si>
    <t>Iceland</t>
  </si>
  <si>
    <t>Switzerland</t>
  </si>
  <si>
    <t>Montenegro</t>
  </si>
  <si>
    <t>Former Yugoslav Republic of Macedonia, the</t>
  </si>
  <si>
    <t>Albania</t>
  </si>
  <si>
    <t>Serbia</t>
  </si>
  <si>
    <t>Turkey</t>
  </si>
  <si>
    <t>Bosnia and Herzegovina</t>
  </si>
  <si>
    <t>Kosovo (under United Nations Security Council Resolution 1244/99)</t>
  </si>
  <si>
    <t>eu_country</t>
  </si>
  <si>
    <t>P</t>
  </si>
  <si>
    <t>Czechia</t>
  </si>
  <si>
    <t>European Union - 27 countries (2007-2013)</t>
  </si>
  <si>
    <t>European Union - 25 countries (2004-2006)</t>
  </si>
  <si>
    <t>European Union - 15 countries (1995-2004)</t>
  </si>
  <si>
    <t>North Macedonia</t>
  </si>
  <si>
    <t>% change</t>
  </si>
  <si>
    <t>Disclaimer</t>
  </si>
  <si>
    <t>Contact us</t>
  </si>
  <si>
    <t>Agriculture and Horticulture Development Board 
Stoneleigh Park 
Kenilworth 
Warwickshire 
CV8 2TL</t>
  </si>
  <si>
    <t>Telephone</t>
  </si>
  <si>
    <t>Email</t>
  </si>
  <si>
    <t>Website</t>
  </si>
  <si>
    <t>ahdb.org.uk</t>
  </si>
  <si>
    <t>EU Dairy Cow Numbers</t>
  </si>
  <si>
    <t>000 Head</t>
  </si>
  <si>
    <t>Annual change</t>
  </si>
  <si>
    <t>Notes</t>
  </si>
  <si>
    <t>EU including the 15 Member States before 2004</t>
  </si>
  <si>
    <t>Germany</t>
  </si>
  <si>
    <t>EU Member States which joined in 2004 or later</t>
  </si>
  <si>
    <t>EU-15 members</t>
  </si>
  <si>
    <t>EU-13 members</t>
  </si>
  <si>
    <t>EU-13</t>
  </si>
  <si>
    <t>Head office address</t>
  </si>
  <si>
    <r>
      <rPr>
        <b/>
        <sz val="12"/>
        <color rgb="FF575756"/>
        <rFont val="Arial"/>
        <family val="2"/>
      </rPr>
      <t>Source:</t>
    </r>
    <r>
      <rPr>
        <sz val="12"/>
        <color rgb="FF575756"/>
        <rFont val="Arial"/>
        <family val="2"/>
      </rPr>
      <t xml:space="preserve"> Eurostat</t>
    </r>
  </si>
  <si>
    <r>
      <rPr>
        <b/>
        <sz val="12"/>
        <color rgb="FF575756"/>
        <rFont val="Arial"/>
        <family val="2"/>
      </rPr>
      <t xml:space="preserve">Units: </t>
    </r>
    <r>
      <rPr>
        <sz val="12"/>
        <color rgb="FF575756"/>
        <rFont val="Arial"/>
        <family val="2"/>
      </rPr>
      <t>Thousand head</t>
    </r>
  </si>
  <si>
    <t>EU-N13 members</t>
  </si>
  <si>
    <t>European Union - 27 countries (from 2020)</t>
  </si>
  <si>
    <t>European Union - 28 countries (2013-2020)</t>
  </si>
  <si>
    <r>
      <t>In 2018, </t>
    </r>
    <r>
      <rPr>
        <sz val="8"/>
        <color rgb="FF575756"/>
        <rFont val="Arial"/>
        <family val="2"/>
      </rPr>
      <t>there were</t>
    </r>
    <r>
      <rPr>
        <b/>
        <sz val="8"/>
        <color rgb="FF575756"/>
        <rFont val="Arial"/>
        <family val="2"/>
      </rPr>
      <t> 22.9 million dairy cows in the EU-28.</t>
    </r>
    <r>
      <rPr>
        <sz val="8"/>
        <color rgb="FF575756"/>
        <rFont val="Arial"/>
        <family val="2"/>
      </rPr>
      <t> This was a 1.6% (373,000 head) less than in 2017.</t>
    </r>
  </si>
  <si>
    <r>
      <t>Germany had the largest dairy cow population</t>
    </r>
    <r>
      <rPr>
        <sz val="8"/>
        <color rgb="FF575756"/>
        <rFont val="Arial"/>
        <family val="2"/>
      </rPr>
      <t> within the EU-28. Last year, 4.1 million dairy cows were recorded in the nation, which accounted for nearly a fifth of the total EU-28 dairy population.</t>
    </r>
  </si>
  <si>
    <t>Malta continued to be the smallest milk producing nation within the EU, with just 6,230 dairy cows recorded in 2018.</t>
  </si>
  <si>
    <r>
      <t>The </t>
    </r>
    <r>
      <rPr>
        <b/>
        <sz val="8"/>
        <color rgb="FF575756"/>
        <rFont val="Arial"/>
        <family val="2"/>
      </rPr>
      <t>majority of EU countries recorded an annual decline in cow numbers in 2018</t>
    </r>
    <r>
      <rPr>
        <sz val="8"/>
        <color rgb="FF575756"/>
        <rFont val="Arial"/>
        <family val="2"/>
      </rPr>
      <t>. The Netherlands recorded the largest loss with 113,000 (6.8%) fewer animals that in the previous year.</t>
    </r>
  </si>
  <si>
    <t>Poland recorded the largest expansion within the EU28 last year. The population reached 2.2 million head, up 61,000 head (2.8%) on the year.</t>
  </si>
  <si>
    <r>
      <t>Last year, the </t>
    </r>
    <r>
      <rPr>
        <b/>
        <sz val="8"/>
        <color rgb="FF575756"/>
        <rFont val="Arial"/>
        <family val="2"/>
      </rPr>
      <t>UK accounted for 8.3% of the total EU-28 dairy cow population</t>
    </r>
    <r>
      <rPr>
        <sz val="8"/>
        <color rgb="FF575756"/>
        <rFont val="Arial"/>
        <family val="2"/>
      </rPr>
      <t>, at 1.9 million head. This was 9,000 cow less (0.5%) than in the previous year.</t>
    </r>
  </si>
  <si>
    <r>
      <t>In 2019, </t>
    </r>
    <r>
      <rPr>
        <sz val="8"/>
        <color rgb="FF575756"/>
        <rFont val="Arial"/>
        <family val="2"/>
      </rPr>
      <t>there were</t>
    </r>
    <r>
      <rPr>
        <b/>
        <sz val="8"/>
        <color rgb="FF575756"/>
        <rFont val="Arial"/>
        <family val="2"/>
      </rPr>
      <t> 22.6 million dairy cows in the EU-28.</t>
    </r>
    <r>
      <rPr>
        <sz val="8"/>
        <color rgb="FF575756"/>
        <rFont val="Arial"/>
        <family val="2"/>
      </rPr>
      <t> This was 1.2% (281,000 head) less than in 2018.</t>
    </r>
  </si>
  <si>
    <r>
      <t>Germany had the largest dairy cow population</t>
    </r>
    <r>
      <rPr>
        <sz val="8"/>
        <color rgb="FF575756"/>
        <rFont val="Arial"/>
        <family val="2"/>
      </rPr>
      <t> within the EU-28. Last year, 4.0 million dairy cows were recorded in the nation, which accounted for nearly 17% of the total EU-28 dairy population.</t>
    </r>
  </si>
  <si>
    <t>Malta continued to be the smallest milk producing nation within the EU, with just 6,120 dairy cows recorded in 2019.</t>
  </si>
  <si>
    <r>
      <t>The </t>
    </r>
    <r>
      <rPr>
        <b/>
        <sz val="8"/>
        <color rgb="FF575756"/>
        <rFont val="Arial"/>
        <family val="2"/>
      </rPr>
      <t>majority of EU countries recorded an annual decline in cow numbers in 2018</t>
    </r>
    <r>
      <rPr>
        <sz val="8"/>
        <color rgb="FF575756"/>
        <rFont val="Arial"/>
        <family val="2"/>
      </rPr>
      <t>. Germany recorded the largest loss with 89,000 (2.2%) fewer animals that in the previous year.</t>
    </r>
  </si>
  <si>
    <t>Ireland recorded the largest expansion within the EU28 last year. The population reached 1.4 million head, up 57,000 head (4.0%) on the year.</t>
  </si>
  <si>
    <r>
      <t>Last year, the </t>
    </r>
    <r>
      <rPr>
        <b/>
        <sz val="8"/>
        <color rgb="FF575756"/>
        <rFont val="Arial"/>
        <family val="2"/>
      </rPr>
      <t>UK accounted for 8.2% of the total EU-28 dairy cow population</t>
    </r>
    <r>
      <rPr>
        <sz val="8"/>
        <color rgb="FF575756"/>
        <rFont val="Arial"/>
        <family val="2"/>
      </rPr>
      <t>, at 1.9 million head. This was 13,000 cow less (0.7%) than in the previous year.</t>
    </r>
  </si>
  <si>
    <t>EU-28</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</si>
  <si>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</si>
  <si>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</si>
  <si>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EU-14 members</t>
  </si>
  <si>
    <r>
      <t>In 2020, </t>
    </r>
    <r>
      <rPr>
        <sz val="8"/>
        <color rgb="FF575756"/>
        <rFont val="Arial"/>
        <family val="2"/>
      </rPr>
      <t>there were</t>
    </r>
    <r>
      <rPr>
        <b/>
        <sz val="8"/>
        <color rgb="FF575756"/>
        <rFont val="Arial"/>
        <family val="2"/>
      </rPr>
      <t> 20.5 million dairy cows in the EU-28 (ex-UK).</t>
    </r>
    <r>
      <rPr>
        <sz val="8"/>
        <color rgb="FF575756"/>
        <rFont val="Arial"/>
        <family val="2"/>
      </rPr>
      <t> This was 1.1% (220,000 head) less than in 2019.</t>
    </r>
  </si>
  <si>
    <r>
      <t>Germany had the largest dairy cow population</t>
    </r>
    <r>
      <rPr>
        <sz val="8"/>
        <color rgb="FF575756"/>
        <rFont val="Arial"/>
        <family val="2"/>
      </rPr>
      <t> within the EU-28 (ex-UK). Last year, 3.9 million dairy cows were recorded in the nation, which accounted for nearly 19% of the total EU-28 (ex-UK) dairy population.</t>
    </r>
  </si>
  <si>
    <t>Malta continued to be the smallest milk producing nation within the EU28 (ex-UK), with just 6,060 dairy cows recorded in 2020.</t>
  </si>
  <si>
    <r>
      <t>The </t>
    </r>
    <r>
      <rPr>
        <b/>
        <sz val="8"/>
        <color rgb="FF575756"/>
        <rFont val="Arial"/>
        <family val="2"/>
      </rPr>
      <t>majority of EU-28 (ex-UK) countries recorded an annual decline in cow numbers in 2020</t>
    </r>
    <r>
      <rPr>
        <sz val="8"/>
        <color rgb="FF575756"/>
        <rFont val="Arial"/>
        <family val="2"/>
      </rPr>
      <t>. Germany recorded the largest loss with 90,260 (2.2%) fewer animals that in the previous year.</t>
    </r>
  </si>
  <si>
    <t>Ireland recorded the largest expansion within the EU28 (ex-UK) last year. The population reached 1.456 million head, up 30,290 head (2.1%) on the year.</t>
  </si>
  <si>
    <t>EU-ex UK</t>
  </si>
  <si>
    <t>Team</t>
  </si>
  <si>
    <t>Data and Analysis Team</t>
  </si>
  <si>
    <t>024 7697 8383</t>
  </si>
  <si>
    <t>datum@ahdb.org.uk</t>
  </si>
  <si>
    <r>
      <rPr>
        <b/>
        <sz val="12"/>
        <color rgb="FF575756"/>
        <rFont val="Arial"/>
        <family val="2"/>
      </rPr>
      <t xml:space="preserve">Last updated: </t>
    </r>
    <r>
      <rPr>
        <sz val="12"/>
        <color rgb="FF575756"/>
        <rFont val="Arial"/>
        <family val="2"/>
      </rPr>
      <t>17/04/2023</t>
    </r>
  </si>
  <si>
    <t>© Agriculture and Horticulture Development Board 2023. All rights reserved. </t>
  </si>
  <si>
    <t>Malta continued to be the smallest milk producing nation within the EU (ex-UK), with just 6,120 dairy cows recorded in 2022.</t>
  </si>
  <si>
    <r>
      <t>The </t>
    </r>
    <r>
      <rPr>
        <b/>
        <sz val="8"/>
        <color rgb="FF575756"/>
        <rFont val="Arial"/>
        <family val="2"/>
      </rPr>
      <t>majority of EU (ex-UK) countries recorded an annual decline in cow numbers in 2022</t>
    </r>
    <r>
      <rPr>
        <sz val="8"/>
        <color rgb="FF575756"/>
        <rFont val="Arial"/>
        <family val="2"/>
      </rPr>
      <t>. France recorded the largest loss with 91,170 (2.7%) fewer animals that in the previous year.</t>
    </r>
  </si>
  <si>
    <r>
      <t>Germany had the largest dairy cow population</t>
    </r>
    <r>
      <rPr>
        <sz val="8"/>
        <color rgb="FF575756"/>
        <rFont val="Arial"/>
        <family val="2"/>
      </rPr>
      <t> within the EU (ex-UK). Last year, 3.8 million dairy cows were recorded in the nation, which accounted for 17% of the total EU (ex-UK) dairy population.</t>
    </r>
  </si>
  <si>
    <r>
      <t xml:space="preserve">In 2022 </t>
    </r>
    <r>
      <rPr>
        <sz val="8"/>
        <color rgb="FF575756"/>
        <rFont val="Arial"/>
        <family val="2"/>
      </rPr>
      <t>there were</t>
    </r>
    <r>
      <rPr>
        <b/>
        <sz val="8"/>
        <color rgb="FF575756"/>
        <rFont val="Arial"/>
        <family val="2"/>
      </rPr>
      <t xml:space="preserve"> 20.1 million dairy cows in the EU (ex-UK). </t>
    </r>
    <r>
      <rPr>
        <sz val="8"/>
        <color rgb="FF575756"/>
        <rFont val="Arial"/>
        <family val="2"/>
      </rPr>
      <t xml:space="preserve">This was </t>
    </r>
    <r>
      <rPr>
        <b/>
        <sz val="8"/>
        <color rgb="FF575756"/>
        <rFont val="Arial"/>
        <family val="2"/>
      </rPr>
      <t>0.6% (125,000) less than in 2021</t>
    </r>
  </si>
  <si>
    <t>Austria recorded the largest expansion within the EU (ex-UK) last year. The population reached 551,000 head, up 24,090 (4.6%) on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</si>
</sst>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400]h:mm:ss\ AM/PM"/>
    <numFmt numFmtId="166" formatCode="#,##0.##########"/>
  </numFmts>
  <fonts count="39">
    <font>
      <sz val="10"/>
      <name val="Arial"/>
    </font>
    <font>
      <sz val="10"/>
      <name val="Arial"/>
      <family val="2"/>
    </font>
    <font>
      <sz val="10"/>
      <name val="Arial"/>
      <family val="2"/>
    </font>
    <font>
      <b/>
      <sz val="11"/>
      <name val="Arial"/>
      <family val="2"/>
    </font>
    <font>
      <sz val="11"/>
      <name val="Arial"/>
      <family val="2"/>
    </font>
    <font>
      <sz val="10"/>
      <name val="Arial"/>
      <family val="2"/>
    </font>
    <font>
      <sz val="11"/>
      <name val="Arial"/>
      <family val="2"/>
    </font>
    <font>
      <sz val="10"/>
      <name val="Arial"/>
      <family val="2"/>
    </font>
    <font>
      <sz val="10"/>
      <color theme="1"/>
      <name val="Arial"/>
      <family val="2"/>
    </font>
    <font>
      <sz val="10"/>
      <name val="Arial"/>
      <family val="2"/>
    </font>
    <font>
      <sz val="11"/>
      <name val="Arial"/>
      <family val="2"/>
    </font>
    <font>
      <sz val="10"/>
      <color theme="0"/>
      <name val="Arial"/>
      <family val="2"/>
    </font>
    <font>
      <sz val="10"/>
      <color theme="1"/>
      <name val="Arial"/>
      <family val="2"/>
      <scheme val="minor"/>
    </font>
    <font>
      <b/>
      <sz val="10"/>
      <color theme="0"/>
      <name val="Arial"/>
      <family val="2"/>
      <scheme val="minor"/>
    </font>
    <font>
      <sz val="10"/>
      <color theme="0"/>
      <name val="Arial"/>
      <family val="2"/>
      <scheme val="minor"/>
    </font>
    <font>
      <sz val="10"/>
      <color rgb="FFFFCC00"/>
      <name val="Arial"/>
      <family val="2"/>
      <scheme val="minor"/>
    </font>
    <font>
      <sz val="10"/>
      <color rgb="FF95C11F"/>
      <name val="Arial"/>
      <family val="2"/>
      <scheme val="major"/>
    </font>
    <font>
      <u/>
      <sz val="10"/>
      <color theme="10"/>
      <name val="Arial"/>
      <family val="2"/>
      <scheme val="minor"/>
    </font>
    <font>
      <i/>
      <sz val="10"/>
      <name val="Arial"/>
      <family val="2"/>
    </font>
    <font>
      <u/>
      <sz val="7.5"/>
      <color theme="10"/>
      <name val="Arial"/>
      <family val="2"/>
    </font>
    <font>
      <b/>
      <sz val="10"/>
      <name val="Arial"/>
      <family val="2"/>
    </font>
    <font>
      <b/>
      <sz val="12"/>
      <color rgb="FF95C11F"/>
      <name val="Arial"/>
      <family val="2"/>
    </font>
    <font>
      <sz val="10"/>
      <color rgb="FFC00000"/>
      <name val="Arial"/>
      <family val="2"/>
    </font>
    <font>
      <b/>
      <sz val="16"/>
      <color theme="4"/>
      <name val="Arial (Body)_x0000_"/>
    </font>
    <font>
      <sz val="12"/>
      <color theme="1"/>
      <name val="Arial"/>
      <family val="2"/>
    </font>
    <font>
      <b/>
      <sz val="12"/>
      <color theme="1"/>
      <name val="Arial"/>
      <family val="2"/>
    </font>
    <font>
      <sz val="12"/>
      <color rgb="FF575756"/>
      <name val="Arial"/>
      <family val="2"/>
    </font>
    <font>
      <u/>
      <sz val="12"/>
      <color theme="10"/>
      <name val="Arial"/>
      <family val="2"/>
    </font>
    <font>
      <b/>
      <sz val="12"/>
      <color rgb="FF575756"/>
      <name val="Arial"/>
      <family val="2"/>
    </font>
    <font>
      <u/>
      <sz val="12"/>
      <color theme="4"/>
      <name val="Arial"/>
      <family val="2"/>
    </font>
    <font>
      <sz val="12"/>
      <color theme="1"/>
      <name val="Arial"/>
      <family val="2"/>
      <scheme val="minor"/>
    </font>
    <font>
      <sz val="12"/>
      <color rgb="FF95C11F"/>
      <name val="Arial"/>
      <family val="2"/>
      <scheme val="minor"/>
    </font>
    <font>
      <b/>
      <sz val="12"/>
      <color theme="0"/>
      <name val="Arial"/>
      <family val="2"/>
      <scheme val="minor"/>
    </font>
    <font>
      <sz val="8"/>
      <color rgb="FF575756"/>
      <name val="Arial"/>
      <family val="2"/>
    </font>
    <font>
      <b/>
      <sz val="8"/>
      <color rgb="FF575756"/>
      <name val="Arial"/>
      <family val="2"/>
    </font>
    <font>
      <sz val="8"/>
      <name val="Arial"/>
      <family val="2"/>
    </font>
    <font>
      <b/>
      <sz val="12"/>
      <color rgb="FF434342"/>
      <name val="Arial"/>
      <family val="2"/>
    </font>
    <font>
      <sz val="12"/>
      <color rgb="FF434342"/>
      <name val="Arial"/>
      <family val="2"/>
    </font>
    <font>
      <sz val="9"/>
      <name val="Arial"/>
      <family val="2"/>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4"/>
      </patternFill>
    </fill>
    <fill>
      <patternFill patternType="solid">
        <fgColor rgb="FFDFEFFB"/>
      </patternFill>
    </fill>
    <fill>
      <patternFill patternType="solid">
        <fgColor rgb="FFDFEFFB"/>
        <bgColor indexed="64"/>
      </patternFill>
    </fill>
    <fill>
      <patternFill patternType="solid">
        <fgColor rgb="FFBBDDF5"/>
      </patternFill>
    </fill>
    <fill>
      <patternFill patternType="solid">
        <fgColor rgb="FF95C11F"/>
      </patternFill>
    </fill>
    <fill>
      <patternFill patternType="solid">
        <fgColor rgb="FF61BAE8"/>
      </patternFill>
    </fill>
    <fill>
      <patternFill patternType="solid">
        <fgColor rgb="FF999999"/>
      </patternFill>
    </fill>
    <fill>
      <patternFill patternType="solid">
        <fgColor rgb="FFF6F6F6"/>
      </patternFill>
    </fill>
    <fill>
      <patternFill patternType="solid">
        <fgColor rgb="FFBBDDF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4"/>
      </top>
      <bottom/>
      <diagonal/>
    </border>
    <border>
      <left/>
      <right/>
      <top/>
      <bottom style="medium">
        <color rgb="FF0082CA"/>
      </bottom>
      <diagonal/>
    </border>
    <border>
      <left/>
      <right/>
      <top style="medium">
        <color rgb="FF0082CA"/>
      </top>
      <bottom/>
      <diagonal/>
    </border>
  </borders>
  <cellStyleXfs count="20">
    <xf numFmtId="0" fontId="0" fillId="0" borderId="0"/>
    <xf numFmtId="0" fontId="5" fillId="0" borderId="0"/>
    <xf numFmtId="0" fontId="6" fillId="0" borderId="0"/>
    <xf numFmtId="9" fontId="1" fillId="0" borderId="0" applyFont="0" applyFill="0" applyBorder="0" applyAlignment="0" applyProtection="0"/>
    <xf numFmtId="0" fontId="10" fillId="0" borderId="0"/>
    <xf numFmtId="0" fontId="4" fillId="0" borderId="0"/>
    <xf numFmtId="4" fontId="12" fillId="0" borderId="0">
      <alignment horizontal="left" vertical="top"/>
    </xf>
    <xf numFmtId="0" fontId="12" fillId="0" borderId="0" applyNumberFormat="0" applyFill="0" applyProtection="0">
      <alignment horizontal="left"/>
    </xf>
    <xf numFmtId="0" fontId="14" fillId="10" borderId="0" applyNumberFormat="0" applyProtection="0">
      <alignment horizontal="left" vertical="center"/>
    </xf>
    <xf numFmtId="0" fontId="13" fillId="6" borderId="2" applyProtection="0">
      <alignment horizontal="center" vertical="center"/>
    </xf>
    <xf numFmtId="0" fontId="13" fillId="11" borderId="2" applyProtection="0">
      <alignment horizontal="center" vertical="center"/>
    </xf>
    <xf numFmtId="0" fontId="13" fillId="12" borderId="2" applyProtection="0">
      <alignment horizontal="center" vertical="center"/>
    </xf>
    <xf numFmtId="4" fontId="12" fillId="7" borderId="2" applyProtection="0">
      <alignment horizontal="center" vertical="center"/>
    </xf>
    <xf numFmtId="4" fontId="12" fillId="9" borderId="2" applyProtection="0">
      <alignment horizontal="center" vertical="center"/>
    </xf>
    <xf numFmtId="0" fontId="15" fillId="0" borderId="0" applyNumberFormat="0" applyBorder="0" applyProtection="0">
      <alignment vertical="center"/>
    </xf>
    <xf numFmtId="0" fontId="16" fillId="0" borderId="0" applyNumberFormat="0" applyFill="0" applyProtection="0">
      <alignment horizontal="left"/>
    </xf>
    <xf numFmtId="39" fontId="17" fillId="0" borderId="0" applyFill="0" applyBorder="0" applyAlignment="0" applyProtection="0"/>
    <xf numFmtId="0" fontId="1" fillId="0" borderId="0"/>
    <xf numFmtId="0" fontId="19" fillId="0" borderId="0" applyNumberFormat="0" applyFill="0" applyBorder="0" applyAlignment="0" applyProtection="0">
      <alignment vertical="top"/>
      <protection locked="0"/>
    </xf>
    <xf numFmtId="4" fontId="12" fillId="0" borderId="0">
      <alignment horizontal="left" vertical="top"/>
    </xf>
  </cellStyleXfs>
  <cellXfs count="99">
    <xf numFmtId="0" fontId="0" fillId="0" borderId="0" xfId="0"/>
    <xf numFmtId="0" fontId="3" fillId="4" borderId="0" xfId="0" applyFont="1" applyFill="1" applyAlignment="1">
      <alignment horizontal="left" shrinkToFit="1"/>
    </xf>
    <xf numFmtId="0" fontId="3" fillId="2" borderId="0" xfId="0" applyFont="1" applyFill="1"/>
    <xf numFmtId="0" fontId="7" fillId="3" borderId="1" xfId="0" applyFont="1" applyFill="1" applyBorder="1"/>
    <xf numFmtId="0" fontId="7" fillId="0" borderId="1" xfId="0" applyFont="1" applyBorder="1"/>
    <xf numFmtId="0" fontId="0" fillId="3" borderId="1" xfId="0" applyFill="1" applyBorder="1"/>
    <xf numFmtId="0" fontId="0" fillId="5" borderId="0" xfId="0" applyFill="1"/>
    <xf numFmtId="0" fontId="2" fillId="5" borderId="0" xfId="0" applyFont="1" applyFill="1"/>
    <xf numFmtId="3" fontId="0" fillId="0" borderId="0" xfId="0" applyNumberFormat="1"/>
    <xf numFmtId="0" fontId="1" fillId="0" borderId="1" xfId="0" applyFont="1" applyBorder="1"/>
    <xf numFmtId="0" fontId="9" fillId="3" borderId="1" xfId="0" applyFont="1" applyFill="1" applyBorder="1"/>
    <xf numFmtId="0" fontId="9" fillId="3" borderId="1" xfId="4" applyFont="1" applyFill="1" applyBorder="1"/>
    <xf numFmtId="0" fontId="11" fillId="0" borderId="0" xfId="0" applyFont="1"/>
    <xf numFmtId="4" fontId="0" fillId="0" borderId="0" xfId="0" applyNumberFormat="1"/>
    <xf numFmtId="0" fontId="1" fillId="0" borderId="0" xfId="0" applyFont="1"/>
    <xf numFmtId="0" fontId="1" fillId="3" borderId="1" xfId="5" applyFont="1" applyFill="1" applyBorder="1"/>
    <xf numFmtId="4" fontId="1" fillId="0" borderId="1" xfId="5" applyNumberFormat="1" applyFont="1" applyBorder="1"/>
    <xf numFmtId="0" fontId="1" fillId="0" borderId="1" xfId="5" applyFont="1" applyBorder="1"/>
    <xf numFmtId="3" fontId="8" fillId="8" borderId="2" xfId="12" applyNumberFormat="1" applyFont="1" applyFill="1">
      <alignment horizontal="center" vertical="center"/>
    </xf>
    <xf numFmtId="0" fontId="18" fillId="0" borderId="0" xfId="0" applyFont="1"/>
    <xf numFmtId="0" fontId="20" fillId="0" borderId="0" xfId="0" applyFont="1"/>
    <xf numFmtId="0" fontId="21" fillId="4" borderId="6" xfId="17" applyFont="1" applyFill="1" applyBorder="1" applyAlignment="1">
      <alignment vertical="center"/>
    </xf>
    <xf numFmtId="0" fontId="1" fillId="3" borderId="1" xfId="0" applyFont="1" applyFill="1" applyBorder="1"/>
    <xf numFmtId="1" fontId="0" fillId="0" borderId="0" xfId="0" applyNumberFormat="1"/>
    <xf numFmtId="0" fontId="20" fillId="0" borderId="0" xfId="0" applyFont="1" applyAlignment="1">
      <alignment horizontal="center"/>
    </xf>
    <xf numFmtId="1" fontId="1" fillId="0" borderId="0" xfId="0" applyNumberFormat="1" applyFont="1"/>
    <xf numFmtId="1" fontId="20" fillId="0" borderId="0" xfId="0" applyNumberFormat="1" applyFont="1"/>
    <xf numFmtId="9" fontId="0" fillId="0" borderId="0" xfId="3" applyFont="1"/>
    <xf numFmtId="1" fontId="22" fillId="0" borderId="0" xfId="0" applyNumberFormat="1" applyFont="1"/>
    <xf numFmtId="0" fontId="0" fillId="4" borderId="0" xfId="0" applyFill="1"/>
    <xf numFmtId="0" fontId="24" fillId="4" borderId="0" xfId="0" applyFont="1" applyFill="1" applyAlignment="1">
      <alignment horizontal="left" vertical="top"/>
    </xf>
    <xf numFmtId="0" fontId="24" fillId="0" borderId="0" xfId="0" applyFont="1" applyAlignment="1">
      <alignment horizontal="left" vertical="top"/>
    </xf>
    <xf numFmtId="0" fontId="25" fillId="4" borderId="0" xfId="0" applyFont="1" applyFill="1"/>
    <xf numFmtId="0" fontId="21" fillId="4" borderId="0" xfId="17" applyFont="1" applyFill="1" applyAlignment="1">
      <alignment vertical="center"/>
    </xf>
    <xf numFmtId="0" fontId="24" fillId="4" borderId="0" xfId="0" applyFont="1" applyFill="1"/>
    <xf numFmtId="0" fontId="24" fillId="4" borderId="0" xfId="0" applyFont="1" applyFill="1" applyAlignment="1">
      <alignment vertical="top" wrapText="1"/>
    </xf>
    <xf numFmtId="0" fontId="28" fillId="4" borderId="5" xfId="17" applyFont="1" applyFill="1" applyBorder="1" applyAlignment="1" applyProtection="1">
      <alignment vertical="center"/>
      <protection locked="0"/>
    </xf>
    <xf numFmtId="0" fontId="29" fillId="4" borderId="5" xfId="17" applyFont="1" applyFill="1" applyBorder="1" applyAlignment="1" applyProtection="1">
      <alignment vertical="center"/>
      <protection locked="0"/>
    </xf>
    <xf numFmtId="4" fontId="23" fillId="4" borderId="0" xfId="6" applyFont="1" applyFill="1" applyAlignment="1">
      <alignment horizontal="left"/>
    </xf>
    <xf numFmtId="165" fontId="30" fillId="4" borderId="0" xfId="6" applyNumberFormat="1" applyFont="1" applyFill="1" applyAlignment="1"/>
    <xf numFmtId="4" fontId="26" fillId="4" borderId="0" xfId="6" applyFont="1" applyFill="1" applyAlignment="1">
      <alignment horizontal="left" vertical="center"/>
    </xf>
    <xf numFmtId="4" fontId="31" fillId="0" borderId="0" xfId="6" applyFont="1" applyAlignment="1">
      <alignment horizontal="left" vertical="center"/>
    </xf>
    <xf numFmtId="4" fontId="31" fillId="4" borderId="0" xfId="6" applyFont="1" applyFill="1" applyAlignment="1">
      <alignment horizontal="left" vertical="center"/>
    </xf>
    <xf numFmtId="14" fontId="30" fillId="0" borderId="0" xfId="7" applyNumberFormat="1" applyFont="1">
      <alignment horizontal="left"/>
    </xf>
    <xf numFmtId="14" fontId="30" fillId="4" borderId="0" xfId="7" applyNumberFormat="1" applyFont="1" applyFill="1">
      <alignment horizontal="left"/>
    </xf>
    <xf numFmtId="14" fontId="30" fillId="0" borderId="0" xfId="6" applyNumberFormat="1" applyFont="1" applyAlignment="1">
      <alignment horizontal="left"/>
    </xf>
    <xf numFmtId="14" fontId="30" fillId="4" borderId="0" xfId="6" applyNumberFormat="1" applyFont="1" applyFill="1" applyAlignment="1">
      <alignment horizontal="left"/>
    </xf>
    <xf numFmtId="4" fontId="30" fillId="0" borderId="0" xfId="6" applyFont="1">
      <alignment horizontal="left" vertical="top"/>
    </xf>
    <xf numFmtId="4" fontId="30" fillId="4" borderId="0" xfId="6" applyFont="1" applyFill="1">
      <alignment horizontal="left" vertical="top"/>
    </xf>
    <xf numFmtId="4" fontId="30" fillId="4" borderId="0" xfId="6" applyFont="1" applyFill="1" applyAlignment="1"/>
    <xf numFmtId="4" fontId="30" fillId="4" borderId="0" xfId="6" applyFont="1" applyFill="1" applyAlignment="1">
      <alignment vertical="top" wrapText="1"/>
    </xf>
    <xf numFmtId="0" fontId="32" fillId="6" borderId="3" xfId="9" quotePrefix="1" applyFont="1" applyBorder="1">
      <alignment horizontal="center" vertical="center"/>
    </xf>
    <xf numFmtId="0" fontId="32" fillId="6" borderId="3" xfId="9" applyFont="1" applyBorder="1">
      <alignment horizontal="center" vertical="center"/>
    </xf>
    <xf numFmtId="4" fontId="24" fillId="8" borderId="2" xfId="12" applyFont="1" applyFill="1" applyAlignment="1">
      <alignment horizontal="left" vertical="center"/>
    </xf>
    <xf numFmtId="3" fontId="24" fillId="8" borderId="2" xfId="12" applyNumberFormat="1" applyFont="1" applyFill="1" applyAlignment="1">
      <alignment horizontal="right" vertical="center"/>
    </xf>
    <xf numFmtId="164" fontId="24" fillId="8" borderId="2" xfId="3" applyNumberFormat="1" applyFont="1" applyFill="1" applyBorder="1" applyAlignment="1">
      <alignment horizontal="right" vertical="center"/>
    </xf>
    <xf numFmtId="4" fontId="30" fillId="9" borderId="2" xfId="13" applyFont="1" applyAlignment="1">
      <alignment horizontal="left" vertical="center"/>
    </xf>
    <xf numFmtId="3" fontId="30" fillId="9" borderId="2" xfId="13" applyNumberFormat="1" applyFont="1" applyAlignment="1">
      <alignment horizontal="right" vertical="center"/>
    </xf>
    <xf numFmtId="4" fontId="30" fillId="0" borderId="0" xfId="6" applyFont="1" applyAlignment="1">
      <alignment horizontal="center" vertical="center"/>
    </xf>
    <xf numFmtId="4" fontId="30" fillId="4" borderId="0" xfId="6" applyFont="1" applyFill="1" applyAlignment="1">
      <alignment horizontal="center" vertical="center"/>
    </xf>
    <xf numFmtId="164" fontId="30" fillId="4" borderId="0" xfId="3" applyNumberFormat="1" applyFont="1" applyFill="1" applyAlignment="1">
      <alignment horizontal="left" vertical="top"/>
    </xf>
    <xf numFmtId="3" fontId="30" fillId="4" borderId="0" xfId="6" applyNumberFormat="1" applyFont="1" applyFill="1">
      <alignment horizontal="left" vertical="top"/>
    </xf>
    <xf numFmtId="4" fontId="23" fillId="0" borderId="0" xfId="6" applyFont="1" applyAlignment="1">
      <alignment horizontal="left"/>
    </xf>
    <xf numFmtId="0" fontId="9" fillId="3" borderId="1" xfId="4" applyFont="1" applyFill="1" applyBorder="1" applyAlignment="1">
      <alignment horizontal="left"/>
    </xf>
    <xf numFmtId="4" fontId="1" fillId="0" borderId="1" xfId="0" applyNumberFormat="1" applyFont="1" applyBorder="1"/>
    <xf numFmtId="0" fontId="34" fillId="5" borderId="0" xfId="0" applyFont="1" applyFill="1" applyAlignment="1">
      <alignment horizontal="left" vertical="center" indent="1"/>
    </xf>
    <xf numFmtId="0" fontId="33" fillId="5" borderId="0" xfId="0" applyFont="1" applyFill="1" applyAlignment="1">
      <alignment horizontal="left" vertical="center" indent="1"/>
    </xf>
    <xf numFmtId="0" fontId="34" fillId="0" borderId="0" xfId="0" applyFont="1" applyAlignment="1">
      <alignment horizontal="left" vertical="center" indent="1"/>
    </xf>
    <xf numFmtId="0" fontId="33" fillId="0" borderId="0" xfId="0" applyFont="1" applyAlignment="1">
      <alignment horizontal="left" vertical="center" indent="1"/>
    </xf>
    <xf numFmtId="164" fontId="0" fillId="0" borderId="0" xfId="0" applyNumberFormat="1"/>
    <xf numFmtId="4" fontId="24" fillId="4" borderId="0" xfId="19" applyFont="1" applyFill="1">
      <alignment horizontal="left" vertical="top"/>
    </xf>
    <xf numFmtId="4" fontId="24" fillId="4" borderId="0" xfId="19" applyFont="1" applyFill="1" applyAlignment="1">
      <alignment horizontal="left" vertical="top" wrapText="1"/>
    </xf>
    <xf numFmtId="9" fontId="30" fillId="4" borderId="0" xfId="3" applyFont="1" applyFill="1" applyAlignment="1">
      <alignment horizontal="left" vertical="top"/>
    </xf>
    <xf numFmtId="0" fontId="36" fillId="4" borderId="0" xfId="2" applyFont="1" applyFill="1" applyAlignment="1">
      <alignment horizontal="left" vertical="top"/>
    </xf>
    <xf numFmtId="39" fontId="27" fillId="4" borderId="0" xfId="16" applyFont="1" applyFill="1" applyAlignment="1" applyProtection="1">
      <alignment horizontal="left" vertical="top"/>
    </xf>
    <xf numFmtId="0" fontId="24" fillId="4" borderId="0" xfId="2" applyFont="1" applyFill="1" applyAlignment="1">
      <alignment horizontal="left" vertical="top"/>
    </xf>
    <xf numFmtId="0" fontId="37" fillId="4" borderId="0" xfId="2" applyFont="1" applyFill="1" applyAlignment="1">
      <alignment vertical="top" wrapText="1"/>
    </xf>
    <xf numFmtId="0" fontId="37" fillId="4" borderId="0" xfId="2" applyFont="1" applyFill="1" applyAlignment="1">
      <alignment horizontal="left" vertical="top"/>
    </xf>
    <xf numFmtId="0" fontId="36" fillId="4" borderId="0" xfId="2" applyFont="1" applyFill="1" applyAlignment="1">
      <alignment vertical="top"/>
    </xf>
    <xf numFmtId="0" fontId="36" fillId="4" borderId="5" xfId="17" applyFont="1" applyFill="1" applyBorder="1" applyAlignment="1" applyProtection="1">
      <alignment vertical="center"/>
      <protection locked="0"/>
    </xf>
    <xf numFmtId="0" fontId="24" fillId="4" borderId="4" xfId="2" applyFont="1" applyFill="1" applyBorder="1" applyAlignment="1">
      <alignment horizontal="left" vertical="top"/>
    </xf>
    <xf numFmtId="166" fontId="38" fillId="0" borderId="0" xfId="0" applyNumberFormat="1" applyFont="1" applyAlignment="1">
      <alignment horizontal="right" vertical="center" shrinkToFit="1"/>
    </xf>
    <xf numFmtId="166" fontId="38" fillId="13" borderId="0" xfId="0" applyNumberFormat="1" applyFont="1" applyFill="1" applyAlignment="1">
      <alignment horizontal="right" vertical="center" shrinkToFit="1"/>
    </xf>
    <xf numFmtId="4" fontId="38" fillId="13" borderId="0" xfId="0" applyNumberFormat="1" applyFont="1" applyFill="1" applyAlignment="1">
      <alignment horizontal="right" vertical="center" shrinkToFit="1"/>
    </xf>
    <xf numFmtId="4" fontId="38" fillId="0" borderId="0" xfId="0" applyNumberFormat="1" applyFont="1" applyAlignment="1">
      <alignment horizontal="right" vertical="center" shrinkToFit="1"/>
    </xf>
    <xf numFmtId="0" fontId="32" fillId="6" borderId="0" xfId="9" applyFont="1" applyBorder="1">
      <alignment horizontal="center" vertical="center"/>
    </xf>
    <xf numFmtId="3" fontId="30" fillId="14" borderId="2" xfId="13" applyNumberFormat="1" applyFont="1" applyFill="1" applyAlignment="1">
      <alignment horizontal="right" vertical="center"/>
    </xf>
    <xf numFmtId="164" fontId="24" fillId="14" borderId="2" xfId="3" applyNumberFormat="1" applyFont="1" applyFill="1" applyBorder="1" applyAlignment="1">
      <alignment horizontal="right" vertical="center"/>
    </xf>
    <xf numFmtId="2" fontId="0" fillId="0" borderId="0" xfId="0" applyNumberFormat="1"/>
    <xf numFmtId="2" fontId="20" fillId="0" borderId="0" xfId="0" applyNumberFormat="1" applyFont="1"/>
    <xf numFmtId="2" fontId="0" fillId="0" borderId="0" xfId="3" applyNumberFormat="1" applyFont="1"/>
    <xf numFmtId="2" fontId="1" fillId="0" borderId="0" xfId="0" applyNumberFormat="1" applyFont="1"/>
    <xf numFmtId="0" fontId="20" fillId="0" borderId="0" xfId="0" applyFont="1" applyAlignment="1">
      <alignment horizontal="center"/>
    </xf>
    <xf numFmtId="39" fontId="27" fillId="4" borderId="0" xfId="16" applyFont="1" applyFill="1" applyAlignment="1" applyProtection="1">
      <alignment horizontal="left" vertical="top"/>
    </xf>
    <xf numFmtId="4" fontId="24" fillId="4" borderId="0" xfId="19" applyFont="1" applyFill="1" applyAlignment="1">
      <alignment horizontal="left" vertical="top" wrapText="1"/>
    </xf>
    <xf numFmtId="0" fontId="0" fillId="0" borderId="0" xfId="0" applyAlignment="1">
      <alignment horizontal="left" vertical="top" wrapText="1"/>
    </xf>
    <xf numFmtId="0" fontId="36" fillId="4" borderId="0" xfId="2" applyFont="1" applyFill="1" applyAlignment="1">
      <alignment horizontal="left" vertical="top" wrapText="1"/>
    </xf>
    <xf numFmtId="0" fontId="37" fillId="4" borderId="0" xfId="2" applyFont="1" applyFill="1" applyAlignment="1">
      <alignment horizontal="left" vertical="top" wrapText="1"/>
    </xf>
    <xf numFmtId="0" fontId="36" fillId="4" borderId="0" xfId="2" applyFont="1" applyFill="1" applyAlignment="1">
      <alignment horizontal="left" vertical="top"/>
    </xf>
  </cellXfs>
  <cellStyles count="20">
    <cellStyle name="20% - Accent1 2" xfId="12" xr:uid="{00000000-0005-0000-0000-000000000000}"/>
    <cellStyle name="40% - Accent1 2" xfId="13" xr:uid="{00000000-0005-0000-0000-000001000000}"/>
    <cellStyle name="60% - Accent1 2" xfId="10" xr:uid="{00000000-0005-0000-0000-000002000000}"/>
    <cellStyle name="Accent1 2" xfId="9" xr:uid="{00000000-0005-0000-0000-000003000000}"/>
    <cellStyle name="Heading 2 2" xfId="15" xr:uid="{00000000-0005-0000-0000-000004000000}"/>
    <cellStyle name="Heading 3 2" xfId="7" xr:uid="{00000000-0005-0000-0000-000005000000}"/>
    <cellStyle name="Hyperlink 2" xfId="16" xr:uid="{00000000-0005-0000-0000-000006000000}"/>
    <cellStyle name="Hyperlink 3" xfId="18" xr:uid="{00000000-0005-0000-0000-000007000000}"/>
    <cellStyle name="Input 2" xfId="8" xr:uid="{00000000-0005-0000-0000-000008000000}"/>
    <cellStyle name="Neutral 2" xfId="14" xr:uid="{00000000-0005-0000-0000-000009000000}"/>
    <cellStyle name="Normal" xfId="0" builtinId="0"/>
    <cellStyle name="Normal 2" xfId="1" xr:uid="{00000000-0005-0000-0000-00000B000000}"/>
    <cellStyle name="Normal 3" xfId="4" xr:uid="{00000000-0005-0000-0000-00000C000000}"/>
    <cellStyle name="Normal 3 3" xfId="19" xr:uid="{2A142279-00FB-4C41-8405-968096CD0A1E}"/>
    <cellStyle name="Normal 4" xfId="5" xr:uid="{00000000-0005-0000-0000-00000D000000}"/>
    <cellStyle name="Normal 4 2" xfId="17" xr:uid="{00000000-0005-0000-0000-00000E000000}"/>
    <cellStyle name="Normal 5" xfId="2" xr:uid="{00000000-0005-0000-0000-00000F000000}"/>
    <cellStyle name="Normal 6" xfId="6" xr:uid="{00000000-0005-0000-0000-000010000000}"/>
    <cellStyle name="Percent" xfId="3" builtinId="5"/>
    <cellStyle name="table heading 3" xfId="11" xr:uid="{00000000-0005-0000-0000-000012000000}"/>
  </cellStyles>
  <dxfs count="0"/>
  <tableStyles count="0" defaultTableStyle="TableStyleMedium9" defaultPivotStyle="PivotStyleLight16"/>
  <colors>
    <mruColors>
      <color rgb="FFBBDDF5"/>
      <color rgb="FFDF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GB" b="1"/>
              <a:t>EU (ex-UK)</a:t>
            </a:r>
            <a:r>
              <a:rPr lang="en-GB" b="1" baseline="0"/>
              <a:t> dairy cow numbers</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771111111111112"/>
          <c:y val="0.14140509259259262"/>
          <c:w val="0.73883961950728649"/>
          <c:h val="0.70442287164407569"/>
        </c:manualLayout>
      </c:layout>
      <c:lineChart>
        <c:grouping val="standard"/>
        <c:varyColors val="0"/>
        <c:ser>
          <c:idx val="1"/>
          <c:order val="0"/>
          <c:tx>
            <c:v>EU-14</c:v>
          </c:tx>
          <c:spPr>
            <a:ln w="28575" cap="rnd">
              <a:solidFill>
                <a:schemeClr val="accent1"/>
              </a:solidFill>
              <a:round/>
            </a:ln>
            <a:effectLst/>
          </c:spPr>
          <c:marker>
            <c:symbol val="none"/>
          </c:marker>
          <c:cat>
            <c:numRef>
              <c:f>'Website (hidden)'!$N$36:$AA$36</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'Website (hidden)'!$N$53:$AA$53</c:f>
              <c:numCache>
                <c:formatCode>0</c:formatCode>
                <c:ptCount val="14"/>
                <c:pt idx="0">
                  <c:v>15805.269999999999</c:v>
                </c:pt>
                <c:pt idx="1">
                  <c:v>15705.549999999997</c:v>
                </c:pt>
                <c:pt idx="2">
                  <c:v>15609.259999999998</c:v>
                </c:pt>
                <c:pt idx="3">
                  <c:v>15916.9</c:v>
                </c:pt>
                <c:pt idx="4">
                  <c:v>16213.91</c:v>
                </c:pt>
                <c:pt idx="5">
                  <c:v>16255.300000000001</c:v>
                </c:pt>
                <c:pt idx="6">
                  <c:v>16434.77</c:v>
                </c:pt>
                <c:pt idx="7">
                  <c:v>16472.71</c:v>
                </c:pt>
                <c:pt idx="8">
                  <c:v>16287.06</c:v>
                </c:pt>
                <c:pt idx="9">
                  <c:v>15924.639999999998</c:v>
                </c:pt>
                <c:pt idx="10">
                  <c:v>15766.56</c:v>
                </c:pt>
                <c:pt idx="11">
                  <c:v>15598.869999999999</c:v>
                </c:pt>
                <c:pt idx="12" formatCode="0.00">
                  <c:v>15413.980000000001</c:v>
                </c:pt>
                <c:pt idx="13">
                  <c:v>15354.359999999999</c:v>
                </c:pt>
              </c:numCache>
            </c:numRef>
          </c:val>
          <c:smooth val="0"/>
          <c:extLst>
            <c:ext xmlns:c16="http://schemas.microsoft.com/office/drawing/2014/chart" uri="{C3380CC4-5D6E-409C-BE32-E72D297353CC}">
              <c16:uniqueId val="{00000000-76C8-42AA-81EB-CFBB5D5ADBBA}"/>
            </c:ext>
          </c:extLst>
        </c:ser>
        <c:dLbls>
          <c:showLegendKey val="0"/>
          <c:showVal val="0"/>
          <c:showCatName val="0"/>
          <c:showSerName val="0"/>
          <c:showPercent val="0"/>
          <c:showBubbleSize val="0"/>
        </c:dLbls>
        <c:marker val="1"/>
        <c:smooth val="0"/>
        <c:axId val="695631936"/>
        <c:axId val="695632264"/>
      </c:lineChart>
      <c:lineChart>
        <c:grouping val="standard"/>
        <c:varyColors val="0"/>
        <c:ser>
          <c:idx val="2"/>
          <c:order val="1"/>
          <c:tx>
            <c:v>EU-13</c:v>
          </c:tx>
          <c:spPr>
            <a:ln w="28575" cap="rnd">
              <a:solidFill>
                <a:schemeClr val="accent2"/>
              </a:solidFill>
              <a:round/>
            </a:ln>
            <a:effectLst/>
          </c:spPr>
          <c:marker>
            <c:symbol val="none"/>
          </c:marker>
          <c:cat>
            <c:numRef>
              <c:f>'Website (hidden)'!$N$60:$Y$60</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'Website (hidden)'!$N$75:$AA$75</c:f>
              <c:numCache>
                <c:formatCode>0</c:formatCode>
                <c:ptCount val="14"/>
                <c:pt idx="0">
                  <c:v>6087.0700000000006</c:v>
                </c:pt>
                <c:pt idx="1">
                  <c:v>5761.39</c:v>
                </c:pt>
                <c:pt idx="2">
                  <c:v>5643.4499999999989</c:v>
                </c:pt>
                <c:pt idx="3">
                  <c:v>5490.05</c:v>
                </c:pt>
                <c:pt idx="4">
                  <c:v>5438.4999999999991</c:v>
                </c:pt>
                <c:pt idx="5">
                  <c:v>5382.52</c:v>
                </c:pt>
                <c:pt idx="6">
                  <c:v>5216.99</c:v>
                </c:pt>
                <c:pt idx="7">
                  <c:v>5161.0600000000004</c:v>
                </c:pt>
                <c:pt idx="8">
                  <c:v>5122.0899999999992</c:v>
                </c:pt>
                <c:pt idx="9">
                  <c:v>5104.82</c:v>
                </c:pt>
                <c:pt idx="10">
                  <c:v>4998.9600000000009</c:v>
                </c:pt>
                <c:pt idx="11">
                  <c:v>4923.2000000000007</c:v>
                </c:pt>
                <c:pt idx="12">
                  <c:v>4798.57</c:v>
                </c:pt>
                <c:pt idx="13">
                  <c:v>4733.5</c:v>
                </c:pt>
              </c:numCache>
            </c:numRef>
          </c:val>
          <c:smooth val="0"/>
          <c:extLst>
            <c:ext xmlns:c16="http://schemas.microsoft.com/office/drawing/2014/chart" uri="{C3380CC4-5D6E-409C-BE32-E72D297353CC}">
              <c16:uniqueId val="{00000001-76C8-42AA-81EB-CFBB5D5ADBBA}"/>
            </c:ext>
          </c:extLst>
        </c:ser>
        <c:dLbls>
          <c:showLegendKey val="0"/>
          <c:showVal val="0"/>
          <c:showCatName val="0"/>
          <c:showSerName val="0"/>
          <c:showPercent val="0"/>
          <c:showBubbleSize val="0"/>
        </c:dLbls>
        <c:marker val="1"/>
        <c:smooth val="0"/>
        <c:axId val="691962832"/>
        <c:axId val="691963488"/>
      </c:lineChart>
      <c:catAx>
        <c:axId val="69563193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t>Source: Eurostat</a:t>
                </a:r>
                <a:r>
                  <a:rPr lang="en-GB" sz="1200" b="0" i="0" u="none" strike="noStrike" baseline="0"/>
                  <a:t> </a:t>
                </a:r>
                <a:endParaRPr lang="en-GB" sz="1200"/>
              </a:p>
            </c:rich>
          </c:tx>
          <c:layout>
            <c:manualLayout>
              <c:xMode val="edge"/>
              <c:yMode val="edge"/>
              <c:x val="6.6759259259260135E-4"/>
              <c:y val="0.9545812500000000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bg1">
                <a:lumMod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695632264"/>
        <c:crosses val="autoZero"/>
        <c:auto val="1"/>
        <c:lblAlgn val="ctr"/>
        <c:lblOffset val="100"/>
        <c:noMultiLvlLbl val="0"/>
      </c:catAx>
      <c:valAx>
        <c:axId val="695632264"/>
        <c:scaling>
          <c:orientation val="minMax"/>
          <c:max val="16500"/>
          <c:min val="14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b="0"/>
                  <a:t>EU-</a:t>
                </a:r>
                <a:r>
                  <a:rPr lang="en-GB" sz="1200" b="0" baseline="0"/>
                  <a:t>14 (Thousand head)</a:t>
                </a:r>
                <a:endParaRPr lang="en-GB" sz="1200" b="0"/>
              </a:p>
            </c:rich>
          </c:tx>
          <c:layout>
            <c:manualLayout>
              <c:xMode val="edge"/>
              <c:yMode val="edge"/>
              <c:x val="9.8376209849996652E-3"/>
              <c:y val="0.3115895618080871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95631936"/>
        <c:crosses val="autoZero"/>
        <c:crossBetween val="between"/>
      </c:valAx>
      <c:valAx>
        <c:axId val="691963488"/>
        <c:scaling>
          <c:orientation val="minMax"/>
          <c:max val="7000"/>
          <c:min val="4500"/>
        </c:scaling>
        <c:delete val="0"/>
        <c:axPos val="r"/>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b="0"/>
                  <a:t>EU</a:t>
                </a:r>
                <a:r>
                  <a:rPr lang="en-GB" sz="1200" b="0" baseline="0"/>
                  <a:t>-13 (Thousand head)</a:t>
                </a:r>
                <a:endParaRPr lang="en-GB" sz="1200" b="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91962832"/>
        <c:crosses val="max"/>
        <c:crossBetween val="between"/>
      </c:valAx>
      <c:catAx>
        <c:axId val="691962832"/>
        <c:scaling>
          <c:orientation val="minMax"/>
        </c:scaling>
        <c:delete val="1"/>
        <c:axPos val="b"/>
        <c:numFmt formatCode="General" sourceLinked="1"/>
        <c:majorTickMark val="out"/>
        <c:minorTickMark val="none"/>
        <c:tickLblPos val="nextTo"/>
        <c:crossAx val="691963488"/>
        <c:crosses val="autoZero"/>
        <c:auto val="1"/>
        <c:lblAlgn val="ctr"/>
        <c:lblOffset val="100"/>
        <c:noMultiLvlLbl val="0"/>
      </c:catAx>
      <c:spPr>
        <a:noFill/>
        <a:ln>
          <a:noFill/>
        </a:ln>
        <a:effectLst/>
      </c:spPr>
    </c:plotArea>
    <c:legend>
      <c:legendPos val="b"/>
      <c:layout>
        <c:manualLayout>
          <c:xMode val="edge"/>
          <c:yMode val="edge"/>
          <c:x val="0.36394876543209875"/>
          <c:y val="8.5865972222222225E-2"/>
          <c:w val="0.23288101851851853"/>
          <c:h val="4.688865740740740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497193</xdr:colOff>
      <xdr:row>0</xdr:row>
      <xdr:rowOff>0</xdr:rowOff>
    </xdr:from>
    <xdr:to>
      <xdr:col>10</xdr:col>
      <xdr:colOff>504146</xdr:colOff>
      <xdr:row>1</xdr:row>
      <xdr:rowOff>2970</xdr:rowOff>
    </xdr:to>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3" y="0"/>
          <a:ext cx="8009179" cy="345870"/>
        </a:xfrm>
        <a:prstGeom prst="rect">
          <a:avLst/>
        </a:prstGeom>
      </xdr:spPr>
    </xdr:pic>
    <xdr:clientData/>
  </xdr:twoCellAnchor>
  <xdr:twoCellAnchor editAs="oneCell">
    <xdr:from>
      <xdr:col>0</xdr:col>
      <xdr:colOff>423958</xdr:colOff>
      <xdr:row>0</xdr:row>
      <xdr:rowOff>0</xdr:rowOff>
    </xdr:from>
    <xdr:to>
      <xdr:col>11</xdr:col>
      <xdr:colOff>693934</xdr:colOff>
      <xdr:row>1</xdr:row>
      <xdr:rowOff>9304</xdr:rowOff>
    </xdr:to>
    <xdr:pic>
      <xdr:nvPicPr>
        <xdr:cNvPr id="3" name="Gradientbar with swoosh 2"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958" y="0"/>
          <a:ext cx="9188244" cy="352204"/>
        </a:xfrm>
        <a:prstGeom prst="rect">
          <a:avLst/>
        </a:prstGeom>
      </xdr:spPr>
    </xdr:pic>
    <xdr:clientData/>
  </xdr:twoCellAnchor>
  <xdr:twoCellAnchor editAs="oneCell">
    <xdr:from>
      <xdr:col>0</xdr:col>
      <xdr:colOff>460659</xdr:colOff>
      <xdr:row>0</xdr:row>
      <xdr:rowOff>0</xdr:rowOff>
    </xdr:from>
    <xdr:to>
      <xdr:col>10</xdr:col>
      <xdr:colOff>349838</xdr:colOff>
      <xdr:row>1</xdr:row>
      <xdr:rowOff>11410</xdr:rowOff>
    </xdr:to>
    <xdr:pic>
      <xdr:nvPicPr>
        <xdr:cNvPr id="4" name="Gradientbar with swoosh 1" hidden="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7886698" cy="347960"/>
        </a:xfrm>
        <a:prstGeom prst="rect">
          <a:avLst/>
        </a:prstGeom>
      </xdr:spPr>
    </xdr:pic>
    <xdr:clientData/>
  </xdr:twoCellAnchor>
  <xdr:twoCellAnchor editAs="oneCell">
    <xdr:from>
      <xdr:col>0</xdr:col>
      <xdr:colOff>0</xdr:colOff>
      <xdr:row>0</xdr:row>
      <xdr:rowOff>0</xdr:rowOff>
    </xdr:from>
    <xdr:to>
      <xdr:col>0</xdr:col>
      <xdr:colOff>501650</xdr:colOff>
      <xdr:row>1</xdr:row>
      <xdr:rowOff>2168</xdr:rowOff>
    </xdr:to>
    <xdr:pic>
      <xdr:nvPicPr>
        <xdr:cNvPr id="5" name="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08000" cy="345068"/>
        </a:xfrm>
        <a:prstGeom prst="rect">
          <a:avLst/>
        </a:prstGeom>
      </xdr:spPr>
    </xdr:pic>
    <xdr:clientData/>
  </xdr:twoCellAnchor>
  <xdr:twoCellAnchor editAs="oneCell">
    <xdr:from>
      <xdr:col>0</xdr:col>
      <xdr:colOff>487666</xdr:colOff>
      <xdr:row>0</xdr:row>
      <xdr:rowOff>0</xdr:rowOff>
    </xdr:from>
    <xdr:to>
      <xdr:col>30</xdr:col>
      <xdr:colOff>19050</xdr:colOff>
      <xdr:row>1</xdr:row>
      <xdr:rowOff>2970</xdr:rowOff>
    </xdr:to>
    <xdr:pic>
      <xdr:nvPicPr>
        <xdr:cNvPr id="6" name="Gradientba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7666" y="0"/>
          <a:ext cx="22791434" cy="345870"/>
        </a:xfrm>
        <a:prstGeom prst="rect">
          <a:avLst/>
        </a:prstGeom>
      </xdr:spPr>
    </xdr:pic>
    <xdr:clientData/>
  </xdr:twoCellAnchor>
  <xdr:twoCellAnchor editAs="oneCell">
    <xdr:from>
      <xdr:col>0</xdr:col>
      <xdr:colOff>460659</xdr:colOff>
      <xdr:row>0</xdr:row>
      <xdr:rowOff>0</xdr:rowOff>
    </xdr:from>
    <xdr:to>
      <xdr:col>10</xdr:col>
      <xdr:colOff>349838</xdr:colOff>
      <xdr:row>1</xdr:row>
      <xdr:rowOff>11410</xdr:rowOff>
    </xdr:to>
    <xdr:pic>
      <xdr:nvPicPr>
        <xdr:cNvPr id="7" name="Gradientbar with swoosh 1" hidden="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7886698" cy="347960"/>
        </a:xfrm>
        <a:prstGeom prst="rect">
          <a:avLst/>
        </a:prstGeom>
      </xdr:spPr>
    </xdr:pic>
    <xdr:clientData/>
  </xdr:twoCellAnchor>
  <xdr:twoCellAnchor editAs="oneCell">
    <xdr:from>
      <xdr:col>0</xdr:col>
      <xdr:colOff>0</xdr:colOff>
      <xdr:row>0</xdr:row>
      <xdr:rowOff>0</xdr:rowOff>
    </xdr:from>
    <xdr:to>
      <xdr:col>0</xdr:col>
      <xdr:colOff>501650</xdr:colOff>
      <xdr:row>1</xdr:row>
      <xdr:rowOff>2168</xdr:rowOff>
    </xdr:to>
    <xdr:pic>
      <xdr:nvPicPr>
        <xdr:cNvPr id="8" name="Logo">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08000"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136524</xdr:colOff>
      <xdr:row>1</xdr:row>
      <xdr:rowOff>73025</xdr:rowOff>
    </xdr:from>
    <xdr:to>
      <xdr:col>11</xdr:col>
      <xdr:colOff>212089</xdr:colOff>
      <xdr:row>28</xdr:row>
      <xdr:rowOff>27400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chart">
          <a:extLst xmlns:a="http://schemas.openxmlformats.org/drawingml/2006/main">
            <a:ext uri="{FF2B5EF4-FFF2-40B4-BE49-F238E27FC236}">
              <a16:creationId xmlns:a16="http://schemas.microsoft.com/office/drawing/2014/main" id="{E6212E8C-A930-4D24-82DD-1157C1EE947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5" Type="http://schemas.openxmlformats.org/officeDocument/2006/relationships/printerSettings" Target="../printerSettings/printerSettings6.bin"/><Relationship Id="rId4" Type="http://schemas.openxmlformats.org/officeDocument/2006/relationships/hyperlink" Target="https://ahdb.org.uk/market-intelligence-data-and-analysis-tea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238"/>
  <sheetViews>
    <sheetView showGridLines="0" tabSelected="1" zoomScaleNormal="100" zoomScaleSheetLayoutView="143" zoomScalePageLayoutView="123" workbookViewId="0">
      <pane xSplit="2" ySplit="7" topLeftCell="R8" activePane="bottomRight" state="frozen"/>
      <selection pane="topRight" activeCell="B1" sqref="B1"/>
      <selection pane="bottomLeft" activeCell="A8" sqref="A8"/>
      <selection pane="bottomRight" activeCell="B36" sqref="B36"/>
    </sheetView>
  </sheetViews>
  <sheetFormatPr defaultColWidth="11.42578125" defaultRowHeight="15"/>
  <cols>
    <col min="1" max="1" width="8.85546875" style="47" customWidth="1"/>
    <col min="2" max="2" width="19.7109375" style="47" customWidth="1"/>
    <col min="3" max="10" width="11.42578125" style="47"/>
    <col min="11" max="11" width="13.7109375" style="47" bestFit="1" customWidth="1"/>
    <col min="12" max="27" width="11.42578125" style="47"/>
    <col min="28" max="28" width="3.7109375" style="47" customWidth="1"/>
    <col min="29" max="29" width="17.140625" style="47" bestFit="1" customWidth="1"/>
    <col min="30" max="16384" width="11.42578125" style="47"/>
  </cols>
  <sheetData>
    <row r="1" spans="1:38" s="39" customFormat="1" ht="27" customHeight="1"/>
    <row r="2" spans="1:38" s="62" customFormat="1" ht="21" customHeight="1">
      <c r="A2" s="38" t="s">
        <v>92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row>
    <row r="3" spans="1:38" s="41" customFormat="1" ht="15.6" customHeight="1">
      <c r="A3" s="40" t="s">
        <v>103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2"/>
      <c r="AD3" s="42"/>
      <c r="AE3" s="42"/>
      <c r="AF3" s="42"/>
      <c r="AG3" s="42"/>
      <c r="AH3" s="42"/>
      <c r="AI3" s="42"/>
      <c r="AJ3" s="42"/>
      <c r="AK3" s="42"/>
      <c r="AL3" s="42"/>
    </row>
    <row r="4" spans="1:38" s="43" customFormat="1" ht="15.6" customHeight="1">
      <c r="A4" s="40" t="s">
        <v>104</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4"/>
      <c r="AD4" s="44"/>
      <c r="AE4" s="44"/>
      <c r="AF4" s="44"/>
      <c r="AG4" s="44"/>
      <c r="AH4" s="44"/>
      <c r="AI4" s="44"/>
      <c r="AJ4" s="44"/>
      <c r="AK4" s="44"/>
      <c r="AL4" s="44"/>
    </row>
    <row r="5" spans="1:38" s="45" customFormat="1" ht="15.6" customHeight="1">
      <c r="A5" s="40" t="s">
        <v>134</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6"/>
      <c r="AD5" s="46"/>
      <c r="AE5" s="46"/>
      <c r="AF5" s="46"/>
      <c r="AG5" s="46"/>
      <c r="AH5" s="46"/>
      <c r="AI5" s="46"/>
      <c r="AJ5" s="46"/>
      <c r="AK5" s="46"/>
      <c r="AL5" s="46"/>
    </row>
    <row r="6" spans="1:38" ht="15" customHeight="1">
      <c r="B6" s="48"/>
      <c r="C6" s="48"/>
      <c r="D6" s="48"/>
      <c r="E6" s="48"/>
      <c r="F6" s="49"/>
      <c r="G6" s="48"/>
      <c r="H6" s="48"/>
      <c r="I6" s="48"/>
      <c r="J6" s="48"/>
      <c r="K6" s="48"/>
      <c r="L6" s="48"/>
      <c r="M6" s="48"/>
      <c r="N6" s="50"/>
      <c r="O6" s="50"/>
      <c r="P6" s="50"/>
      <c r="Q6" s="50"/>
      <c r="R6" s="50"/>
      <c r="S6" s="50"/>
      <c r="T6" s="50"/>
      <c r="U6" s="48"/>
      <c r="V6" s="48"/>
      <c r="W6" s="48"/>
      <c r="X6" s="48"/>
      <c r="Y6" s="48"/>
      <c r="Z6" s="48"/>
      <c r="AA6" s="48"/>
      <c r="AB6" s="48"/>
      <c r="AC6" s="48"/>
      <c r="AD6" s="48"/>
      <c r="AE6" s="48"/>
      <c r="AF6" s="48"/>
      <c r="AG6" s="48"/>
      <c r="AH6" s="48"/>
      <c r="AI6" s="48"/>
      <c r="AJ6" s="48"/>
      <c r="AK6" s="48"/>
      <c r="AL6" s="48"/>
    </row>
    <row r="7" spans="1:38" ht="15" customHeight="1">
      <c r="B7" s="51"/>
      <c r="C7" s="52">
        <v>1998</v>
      </c>
      <c r="D7" s="52">
        <v>1999</v>
      </c>
      <c r="E7" s="52">
        <v>2000</v>
      </c>
      <c r="F7" s="52">
        <v>2001</v>
      </c>
      <c r="G7" s="52">
        <v>2002</v>
      </c>
      <c r="H7" s="52">
        <v>2003</v>
      </c>
      <c r="I7" s="52">
        <v>2004</v>
      </c>
      <c r="J7" s="52">
        <v>2005</v>
      </c>
      <c r="K7" s="52">
        <v>2006</v>
      </c>
      <c r="L7" s="52">
        <v>2007</v>
      </c>
      <c r="M7" s="52">
        <v>2008</v>
      </c>
      <c r="N7" s="52">
        <v>2009</v>
      </c>
      <c r="O7" s="52">
        <v>2010</v>
      </c>
      <c r="P7" s="52">
        <v>2011</v>
      </c>
      <c r="Q7" s="52">
        <v>2012</v>
      </c>
      <c r="R7" s="52">
        <v>2013</v>
      </c>
      <c r="S7" s="52">
        <v>2014</v>
      </c>
      <c r="T7" s="52">
        <v>2015</v>
      </c>
      <c r="U7" s="52">
        <v>2016</v>
      </c>
      <c r="V7" s="52">
        <v>2017</v>
      </c>
      <c r="W7" s="52">
        <v>2018</v>
      </c>
      <c r="X7" s="52">
        <v>2019</v>
      </c>
      <c r="Y7" s="52">
        <v>2020</v>
      </c>
      <c r="Z7" s="85">
        <v>2021</v>
      </c>
      <c r="AA7" s="85">
        <v>2022</v>
      </c>
      <c r="AB7" s="48"/>
      <c r="AC7" s="52" t="s">
        <v>94</v>
      </c>
      <c r="AD7" s="52" t="s">
        <v>84</v>
      </c>
      <c r="AE7" s="48"/>
      <c r="AF7" s="48"/>
      <c r="AG7" s="48"/>
      <c r="AH7" s="48"/>
      <c r="AI7" s="48"/>
      <c r="AJ7" s="48"/>
      <c r="AK7" s="48"/>
      <c r="AL7" s="48"/>
    </row>
    <row r="8" spans="1:38" ht="15" customHeight="1">
      <c r="B8" s="53" t="s">
        <v>0</v>
      </c>
      <c r="C8" s="54">
        <v>728.72</v>
      </c>
      <c r="D8" s="54">
        <v>697.9</v>
      </c>
      <c r="E8" s="54">
        <v>621</v>
      </c>
      <c r="F8" s="54">
        <v>597.98</v>
      </c>
      <c r="G8" s="54">
        <v>588.97</v>
      </c>
      <c r="H8" s="54">
        <v>557.88</v>
      </c>
      <c r="I8" s="54">
        <v>537.95000000000005</v>
      </c>
      <c r="J8" s="54">
        <v>534.41999999999996</v>
      </c>
      <c r="K8" s="54">
        <v>527.41999999999996</v>
      </c>
      <c r="L8" s="54">
        <v>524.5</v>
      </c>
      <c r="M8" s="54">
        <v>530.23</v>
      </c>
      <c r="N8" s="54">
        <v>532.98</v>
      </c>
      <c r="O8" s="54">
        <f>VLOOKUP($B8,'source_data (hide)'!$A:$L,'source_data (hide)'!D$1,FALSE)</f>
        <v>532.74</v>
      </c>
      <c r="P8" s="54">
        <f>VLOOKUP($B8,'source_data (hide)'!$A:$L,'source_data (hide)'!E$1,FALSE)</f>
        <v>527.39</v>
      </c>
      <c r="Q8" s="54">
        <f>VLOOKUP($B8,'source_data (hide)'!$A:$L,'source_data (hide)'!F$1,FALSE)</f>
        <v>523.37</v>
      </c>
      <c r="R8" s="54">
        <f>VLOOKUP($B8,'source_data (hide)'!$A:$L,'source_data (hide)'!G$1,FALSE)</f>
        <v>529.55999999999995</v>
      </c>
      <c r="S8" s="54">
        <f>VLOOKUP($B8,'source_data (hide)'!$A:$L,'source_data (hide)'!H$1,FALSE)</f>
        <v>537.74</v>
      </c>
      <c r="T8" s="54">
        <f>VLOOKUP($B8,'source_data (hide)'!$A:$L,'source_data (hide)'!I$1,FALSE)</f>
        <v>534.1</v>
      </c>
      <c r="U8" s="54">
        <f>VLOOKUP($B8,'source_data (hide)'!$A:$L,'source_data (hide)'!J$1,FALSE)</f>
        <v>539.87</v>
      </c>
      <c r="V8" s="54">
        <f>VLOOKUP($B8,'source_data (hide)'!$A:$L,'source_data (hide)'!K$1,FALSE)</f>
        <v>543.41999999999996</v>
      </c>
      <c r="W8" s="54">
        <f>VLOOKUP($B8,'source_data (hide)'!$A:$L,'source_data (hide)'!L$1,FALSE)</f>
        <v>532.87</v>
      </c>
      <c r="X8" s="54">
        <f>VLOOKUP($B8,'source_data (hide)'!$A:$M,'source_data (hide)'!M$1,FALSE)</f>
        <v>524.07000000000005</v>
      </c>
      <c r="Y8" s="54">
        <f>VLOOKUP($B8,'source_data (hide)'!$A:$N,'source_data (hide)'!N$1,FALSE)</f>
        <v>524.78</v>
      </c>
      <c r="Z8" s="54">
        <f>VLOOKUP($B8,'source_data (hide)'!$A:$P,'source_data (hide)'!O$1,FALSE)</f>
        <v>526.46</v>
      </c>
      <c r="AA8" s="54">
        <f>VLOOKUP($B8,'source_data (hide)'!$A:$P,'source_data (hide)'!P$1,FALSE)</f>
        <v>550.54999999999995</v>
      </c>
      <c r="AB8" s="48"/>
      <c r="AC8" s="54">
        <f t="shared" ref="AC8:AC34" si="0">AA8-Z8</f>
        <v>24.089999999999918</v>
      </c>
      <c r="AD8" s="55">
        <f>AA8/Z8-1</f>
        <v>4.5758462181362258E-2</v>
      </c>
      <c r="AE8" s="48"/>
      <c r="AF8" s="48"/>
      <c r="AG8" s="48"/>
      <c r="AH8" s="48"/>
      <c r="AI8" s="48"/>
      <c r="AJ8" s="48"/>
      <c r="AK8" s="48"/>
      <c r="AL8" s="48"/>
    </row>
    <row r="9" spans="1:38" ht="15" customHeight="1">
      <c r="B9" s="56" t="s">
        <v>1</v>
      </c>
      <c r="C9" s="57">
        <v>632.32000000000005</v>
      </c>
      <c r="D9" s="57">
        <v>619.09</v>
      </c>
      <c r="E9" s="57">
        <v>629.4</v>
      </c>
      <c r="F9" s="57">
        <v>611.32000000000005</v>
      </c>
      <c r="G9" s="57">
        <v>591.01</v>
      </c>
      <c r="H9" s="57">
        <v>572.14</v>
      </c>
      <c r="I9" s="57">
        <v>570.61</v>
      </c>
      <c r="J9" s="57">
        <v>548.15</v>
      </c>
      <c r="K9" s="57">
        <v>531.91</v>
      </c>
      <c r="L9" s="57">
        <v>524.29</v>
      </c>
      <c r="M9" s="57">
        <v>517.77</v>
      </c>
      <c r="N9" s="57">
        <v>517.67999999999995</v>
      </c>
      <c r="O9" s="57">
        <f>VLOOKUP($B9,'source_data (hide)'!$A:$L,'source_data (hide)'!D$1,FALSE)</f>
        <v>517.74</v>
      </c>
      <c r="P9" s="57">
        <f>VLOOKUP($B9,'source_data (hide)'!$A:$L,'source_data (hide)'!E$1,FALSE)</f>
        <v>510.65</v>
      </c>
      <c r="Q9" s="57">
        <f>VLOOKUP($B9,'source_data (hide)'!$A:$L,'source_data (hide)'!F$1,FALSE)</f>
        <v>503.54</v>
      </c>
      <c r="R9" s="57">
        <f>VLOOKUP($B9,'source_data (hide)'!$A:$L,'source_data (hide)'!G$1,FALSE)</f>
        <v>515.99</v>
      </c>
      <c r="S9" s="57">
        <f>VLOOKUP($B9,'source_data (hide)'!$A:$L,'source_data (hide)'!H$1,FALSE)</f>
        <v>519.09</v>
      </c>
      <c r="T9" s="57">
        <f>VLOOKUP($B9,'source_data (hide)'!$A:$L,'source_data (hide)'!I$1,FALSE)</f>
        <v>528.78</v>
      </c>
      <c r="U9" s="57">
        <f>VLOOKUP($B9,'source_data (hide)'!$A:$L,'source_data (hide)'!J$1,FALSE)</f>
        <v>530.59</v>
      </c>
      <c r="V9" s="57">
        <f>VLOOKUP($B9,'source_data (hide)'!$A:$L,'source_data (hide)'!K$1,FALSE)</f>
        <v>519.16</v>
      </c>
      <c r="W9" s="57">
        <f>VLOOKUP($B9,'source_data (hide)'!$A:$L,'source_data (hide)'!L$1,FALSE)</f>
        <v>529.25</v>
      </c>
      <c r="X9" s="57">
        <f>VLOOKUP($B9,'source_data (hide)'!$A:$M,'source_data (hide)'!M$1,FALSE)</f>
        <v>537.96</v>
      </c>
      <c r="Y9" s="57">
        <f>VLOOKUP($B9,'source_data (hide)'!$A:$N,'source_data (hide)'!N$1,FALSE)</f>
        <v>537.94000000000005</v>
      </c>
      <c r="Z9" s="57">
        <f>VLOOKUP($B9,'source_data (hide)'!$A:$P,'source_data (hide)'!O$1,FALSE)</f>
        <v>537.25</v>
      </c>
      <c r="AA9" s="57">
        <f>VLOOKUP($B9,'source_data (hide)'!$A:$P,'source_data (hide)'!P$1,FALSE)</f>
        <v>543.67999999999995</v>
      </c>
      <c r="AB9" s="48"/>
      <c r="AC9" s="86">
        <f t="shared" si="0"/>
        <v>6.42999999999995</v>
      </c>
      <c r="AD9" s="87">
        <f t="shared" ref="AD9:AD40" si="1">AA9/Z9-1</f>
        <v>1.1968357375523375E-2</v>
      </c>
      <c r="AE9" s="48"/>
      <c r="AF9" s="48"/>
      <c r="AG9" s="48"/>
      <c r="AH9" s="48"/>
      <c r="AI9" s="48"/>
      <c r="AJ9" s="48"/>
      <c r="AK9" s="48"/>
      <c r="AL9" s="48"/>
    </row>
    <row r="10" spans="1:38" ht="15" customHeight="1">
      <c r="B10" s="53" t="s">
        <v>2</v>
      </c>
      <c r="C10" s="54">
        <v>421.4</v>
      </c>
      <c r="D10" s="54">
        <v>431</v>
      </c>
      <c r="E10" s="54">
        <v>362.6</v>
      </c>
      <c r="F10" s="54">
        <v>358.6</v>
      </c>
      <c r="G10" s="54">
        <v>358.2</v>
      </c>
      <c r="H10" s="54">
        <v>361.8</v>
      </c>
      <c r="I10" s="54">
        <v>368.72</v>
      </c>
      <c r="J10" s="54">
        <v>347.75</v>
      </c>
      <c r="K10" s="54">
        <v>350.14</v>
      </c>
      <c r="L10" s="54">
        <v>335.89</v>
      </c>
      <c r="M10" s="54">
        <v>314.67</v>
      </c>
      <c r="N10" s="54">
        <v>296.76</v>
      </c>
      <c r="O10" s="54">
        <f>VLOOKUP($B10,'source_data (hide)'!$A:$L,'source_data (hide)'!D$1,FALSE)</f>
        <v>313.61</v>
      </c>
      <c r="P10" s="54">
        <f>VLOOKUP($B10,'source_data (hide)'!$A:$L,'source_data (hide)'!E$1,FALSE)</f>
        <v>313.18</v>
      </c>
      <c r="Q10" s="54">
        <f>VLOOKUP($B10,'source_data (hide)'!$A:$L,'source_data (hide)'!F$1,FALSE)</f>
        <v>294.49</v>
      </c>
      <c r="R10" s="54">
        <f>VLOOKUP($B10,'source_data (hide)'!$A:$L,'source_data (hide)'!G$1,FALSE)</f>
        <v>313.25</v>
      </c>
      <c r="S10" s="54">
        <f>VLOOKUP($B10,'source_data (hide)'!$A:$L,'source_data (hide)'!H$1,FALSE)</f>
        <v>301.70999999999998</v>
      </c>
      <c r="T10" s="54">
        <f>VLOOKUP($B10,'source_data (hide)'!$A:$L,'source_data (hide)'!I$1,FALSE)</f>
        <v>282.95999999999998</v>
      </c>
      <c r="U10" s="54">
        <f>VLOOKUP($B10,'source_data (hide)'!$A:$L,'source_data (hide)'!J$1,FALSE)</f>
        <v>278.92</v>
      </c>
      <c r="V10" s="54">
        <f>VLOOKUP($B10,'source_data (hide)'!$A:$L,'source_data (hide)'!K$1,FALSE)</f>
        <v>260.77999999999997</v>
      </c>
      <c r="W10" s="54">
        <f>VLOOKUP($B10,'source_data (hide)'!$A:$L,'source_data (hide)'!L$1,FALSE)</f>
        <v>244.36</v>
      </c>
      <c r="X10" s="54">
        <f>VLOOKUP($B10,'source_data (hide)'!$A:$M,'source_data (hide)'!M$1,FALSE)</f>
        <v>226.69</v>
      </c>
      <c r="Y10" s="54">
        <f>VLOOKUP($B10,'source_data (hide)'!$A:$N,'source_data (hide)'!N$1,FALSE)</f>
        <v>241.94</v>
      </c>
      <c r="Z10" s="54">
        <f>VLOOKUP($B10,'source_data (hide)'!$A:$P,'source_data (hide)'!O$1,FALSE)</f>
        <v>230.34</v>
      </c>
      <c r="AA10" s="54">
        <f>VLOOKUP($B10,'source_data (hide)'!$A:$P,'source_data (hide)'!P$1,FALSE)</f>
        <v>212.53</v>
      </c>
      <c r="AB10" s="48"/>
      <c r="AC10" s="54">
        <f t="shared" si="0"/>
        <v>-17.810000000000002</v>
      </c>
      <c r="AD10" s="55">
        <f t="shared" si="1"/>
        <v>-7.73204827646089E-2</v>
      </c>
      <c r="AE10" s="48"/>
      <c r="AF10" s="48"/>
      <c r="AG10" s="48"/>
      <c r="AH10" s="48"/>
      <c r="AI10" s="48"/>
      <c r="AJ10" s="48"/>
      <c r="AK10" s="48"/>
      <c r="AL10" s="48"/>
    </row>
    <row r="11" spans="1:38" ht="15" customHeight="1">
      <c r="B11" s="56" t="s">
        <v>30</v>
      </c>
      <c r="C11" s="57" t="s">
        <v>29</v>
      </c>
      <c r="D11" s="57" t="s">
        <v>29</v>
      </c>
      <c r="E11" s="57" t="s">
        <v>29</v>
      </c>
      <c r="F11" s="57" t="s">
        <v>29</v>
      </c>
      <c r="G11" s="57" t="s">
        <v>29</v>
      </c>
      <c r="H11" s="57" t="s">
        <v>29</v>
      </c>
      <c r="I11" s="57" t="s">
        <v>29</v>
      </c>
      <c r="J11" s="57" t="s">
        <v>29</v>
      </c>
      <c r="K11" s="57" t="s">
        <v>29</v>
      </c>
      <c r="L11" s="57">
        <v>225.41</v>
      </c>
      <c r="M11" s="57">
        <v>212.6</v>
      </c>
      <c r="N11" s="57">
        <v>212.2</v>
      </c>
      <c r="O11" s="57">
        <f>VLOOKUP($B11,'source_data (hide)'!$A:$L,'source_data (hide)'!D$1,FALSE)</f>
        <v>206.5</v>
      </c>
      <c r="P11" s="57">
        <f>VLOOKUP($B11,'source_data (hide)'!$A:$L,'source_data (hide)'!E$1,FALSE)</f>
        <v>184.7</v>
      </c>
      <c r="Q11" s="57">
        <f>VLOOKUP($B11,'source_data (hide)'!$A:$L,'source_data (hide)'!F$1,FALSE)</f>
        <v>181</v>
      </c>
      <c r="R11" s="57">
        <f>VLOOKUP($B11,'source_data (hide)'!$A:$L,'source_data (hide)'!G$1,FALSE)</f>
        <v>168</v>
      </c>
      <c r="S11" s="57">
        <f>VLOOKUP($B11,'source_data (hide)'!$A:$L,'source_data (hide)'!H$1,FALSE)</f>
        <v>159</v>
      </c>
      <c r="T11" s="57">
        <f>VLOOKUP($B11,'source_data (hide)'!$A:$L,'source_data (hide)'!I$1,FALSE)</f>
        <v>152</v>
      </c>
      <c r="U11" s="57">
        <f>VLOOKUP($B11,'source_data (hide)'!$A:$L,'source_data (hide)'!J$1,FALSE)</f>
        <v>147</v>
      </c>
      <c r="V11" s="57">
        <f>VLOOKUP($B11,'source_data (hide)'!$A:$L,'source_data (hide)'!K$1,FALSE)</f>
        <v>139</v>
      </c>
      <c r="W11" s="57">
        <f>VLOOKUP($B11,'source_data (hide)'!$A:$L,'source_data (hide)'!L$1,FALSE)</f>
        <v>136</v>
      </c>
      <c r="X11" s="57">
        <f>VLOOKUP($B11,'source_data (hide)'!$A:$M,'source_data (hide)'!M$1,FALSE)</f>
        <v>130</v>
      </c>
      <c r="Y11" s="57">
        <f>VLOOKUP($B11,'source_data (hide)'!$A:$N,'source_data (hide)'!N$1,FALSE)</f>
        <v>110</v>
      </c>
      <c r="Z11" s="57">
        <f>VLOOKUP($B11,'source_data (hide)'!$A:$P,'source_data (hide)'!O$1,FALSE)</f>
        <v>102</v>
      </c>
      <c r="AA11" s="57">
        <f>VLOOKUP($B11,'source_data (hide)'!$A:$P,'source_data (hide)'!P$1,FALSE)</f>
        <v>79</v>
      </c>
      <c r="AB11" s="48"/>
      <c r="AC11" s="57">
        <f t="shared" si="0"/>
        <v>-23</v>
      </c>
      <c r="AD11" s="87">
        <f t="shared" si="1"/>
        <v>-0.22549019607843135</v>
      </c>
      <c r="AE11" s="48"/>
      <c r="AF11" s="48"/>
      <c r="AG11" s="48"/>
      <c r="AH11" s="48"/>
      <c r="AI11" s="48"/>
      <c r="AJ11" s="48"/>
      <c r="AK11" s="48"/>
      <c r="AL11" s="48"/>
    </row>
    <row r="12" spans="1:38" ht="15" customHeight="1">
      <c r="B12" s="53" t="s">
        <v>3</v>
      </c>
      <c r="C12" s="54">
        <v>23.82</v>
      </c>
      <c r="D12" s="54">
        <v>24.01</v>
      </c>
      <c r="E12" s="54">
        <v>23.51</v>
      </c>
      <c r="F12" s="54">
        <v>24.37</v>
      </c>
      <c r="G12" s="54">
        <v>26.23</v>
      </c>
      <c r="H12" s="54">
        <v>26.61</v>
      </c>
      <c r="I12" s="54">
        <v>26.08</v>
      </c>
      <c r="J12" s="54">
        <v>24.59</v>
      </c>
      <c r="K12" s="54">
        <v>23.93</v>
      </c>
      <c r="L12" s="54">
        <v>23.7</v>
      </c>
      <c r="M12" s="54">
        <v>23.64</v>
      </c>
      <c r="N12" s="54">
        <v>23.2</v>
      </c>
      <c r="O12" s="54">
        <f>VLOOKUP($B12,'source_data (hide)'!$A:$L,'source_data (hide)'!D$1,FALSE)</f>
        <v>23.42</v>
      </c>
      <c r="P12" s="54">
        <f>VLOOKUP($B12,'source_data (hide)'!$A:$L,'source_data (hide)'!E$1,FALSE)</f>
        <v>24.07</v>
      </c>
      <c r="Q12" s="54">
        <f>VLOOKUP($B12,'source_data (hide)'!$A:$L,'source_data (hide)'!F$1,FALSE)</f>
        <v>24.2</v>
      </c>
      <c r="R12" s="54">
        <f>VLOOKUP($B12,'source_data (hide)'!$A:$L,'source_data (hide)'!G$1,FALSE)</f>
        <v>24.55</v>
      </c>
      <c r="S12" s="54">
        <f>VLOOKUP($B12,'source_data (hide)'!$A:$L,'source_data (hide)'!H$1,FALSE)</f>
        <v>25.33</v>
      </c>
      <c r="T12" s="54">
        <f>VLOOKUP($B12,'source_data (hide)'!$A:$L,'source_data (hide)'!I$1,FALSE)</f>
        <v>26.19</v>
      </c>
      <c r="U12" s="54">
        <f>VLOOKUP($B12,'source_data (hide)'!$A:$L,'source_data (hide)'!J$1,FALSE)</f>
        <v>28.46</v>
      </c>
      <c r="V12" s="54">
        <f>VLOOKUP($B12,'source_data (hide)'!$A:$L,'source_data (hide)'!K$1,FALSE)</f>
        <v>30.16</v>
      </c>
      <c r="W12" s="54">
        <f>VLOOKUP($B12,'source_data (hide)'!$A:$L,'source_data (hide)'!L$1,FALSE)</f>
        <v>31.88</v>
      </c>
      <c r="X12" s="54">
        <f>VLOOKUP($B12,'source_data (hide)'!$A:$M,'source_data (hide)'!M$1,FALSE)</f>
        <v>35.020000000000003</v>
      </c>
      <c r="Y12" s="54">
        <f>VLOOKUP($B12,'source_data (hide)'!$A:$N,'source_data (hide)'!N$1,FALSE)</f>
        <v>39.49</v>
      </c>
      <c r="Z12" s="54">
        <f>VLOOKUP($B12,'source_data (hide)'!$A:$P,'source_data (hide)'!O$1,FALSE)</f>
        <v>38.92</v>
      </c>
      <c r="AA12" s="54">
        <f>VLOOKUP($B12,'source_data (hide)'!$A:$P,'source_data (hide)'!P$1,FALSE)</f>
        <v>38.28</v>
      </c>
      <c r="AB12" s="48"/>
      <c r="AC12" s="54">
        <f t="shared" si="0"/>
        <v>-0.64000000000000057</v>
      </c>
      <c r="AD12" s="55">
        <f t="shared" si="1"/>
        <v>-1.6443987667009274E-2</v>
      </c>
      <c r="AE12" s="48"/>
      <c r="AF12" s="48"/>
      <c r="AG12" s="48"/>
      <c r="AH12" s="48"/>
      <c r="AI12" s="48"/>
      <c r="AJ12" s="48"/>
      <c r="AK12" s="48"/>
      <c r="AL12" s="48"/>
    </row>
    <row r="13" spans="1:38" ht="15" customHeight="1">
      <c r="B13" s="56" t="s">
        <v>79</v>
      </c>
      <c r="C13" s="57">
        <v>583</v>
      </c>
      <c r="D13" s="57">
        <v>548</v>
      </c>
      <c r="E13" s="57">
        <v>529</v>
      </c>
      <c r="F13" s="57">
        <v>496</v>
      </c>
      <c r="G13" s="57">
        <v>464</v>
      </c>
      <c r="H13" s="57">
        <v>449</v>
      </c>
      <c r="I13" s="57">
        <v>429.3</v>
      </c>
      <c r="J13" s="57">
        <v>437.1</v>
      </c>
      <c r="K13" s="57">
        <v>417.3</v>
      </c>
      <c r="L13" s="57">
        <v>407.37</v>
      </c>
      <c r="M13" s="57">
        <v>399.67</v>
      </c>
      <c r="N13" s="57">
        <v>383.82</v>
      </c>
      <c r="O13" s="57">
        <f>VLOOKUP($B13,'source_data (hide)'!$A:$L,'source_data (hide)'!D$1,FALSE)</f>
        <v>375.38</v>
      </c>
      <c r="P13" s="57">
        <f>VLOOKUP($B13,'source_data (hide)'!$A:$L,'source_data (hide)'!E$1,FALSE)</f>
        <v>374.07</v>
      </c>
      <c r="Q13" s="57">
        <f>VLOOKUP($B13,'source_data (hide)'!$A:$L,'source_data (hide)'!F$1,FALSE)</f>
        <v>367.07</v>
      </c>
      <c r="R13" s="57">
        <f>VLOOKUP($B13,'source_data (hide)'!$A:$L,'source_data (hide)'!G$1,FALSE)</f>
        <v>375.33</v>
      </c>
      <c r="S13" s="57">
        <f>VLOOKUP($B13,'source_data (hide)'!$A:$L,'source_data (hide)'!H$1,FALSE)</f>
        <v>372.39</v>
      </c>
      <c r="T13" s="57">
        <f>VLOOKUP($B13,'source_data (hide)'!$A:$L,'source_data (hide)'!I$1,FALSE)</f>
        <v>369.06</v>
      </c>
      <c r="U13" s="57">
        <f>VLOOKUP($B13,'source_data (hide)'!$A:$L,'source_data (hide)'!J$1,FALSE)</f>
        <v>367.31</v>
      </c>
      <c r="V13" s="57">
        <f>VLOOKUP($B13,'source_data (hide)'!$A:$L,'source_data (hide)'!K$1,FALSE)</f>
        <v>365.46</v>
      </c>
      <c r="W13" s="57">
        <f>VLOOKUP($B13,'source_data (hide)'!$A:$L,'source_data (hide)'!L$1,FALSE)</f>
        <v>358.6</v>
      </c>
      <c r="X13" s="57">
        <f>VLOOKUP($B13,'source_data (hide)'!$A:$M,'source_data (hide)'!M$1,FALSE)</f>
        <v>361.43</v>
      </c>
      <c r="Y13" s="57">
        <f>VLOOKUP($B13,'source_data (hide)'!$A:$N,'source_data (hide)'!N$1,FALSE)</f>
        <v>357.01</v>
      </c>
      <c r="Z13" s="57">
        <f>VLOOKUP($B13,'source_data (hide)'!$A:$P,'source_data (hide)'!O$1,FALSE)</f>
        <v>362.35</v>
      </c>
      <c r="AA13" s="57">
        <f>VLOOKUP($B13,'source_data (hide)'!$A:$P,'source_data (hide)'!P$1,FALSE)</f>
        <v>356.65</v>
      </c>
      <c r="AB13" s="48"/>
      <c r="AC13" s="57">
        <f t="shared" si="0"/>
        <v>-5.7000000000000455</v>
      </c>
      <c r="AD13" s="87">
        <f t="shared" si="1"/>
        <v>-1.5730647164344025E-2</v>
      </c>
      <c r="AE13" s="48"/>
      <c r="AF13" s="48"/>
      <c r="AG13" s="48"/>
      <c r="AH13" s="48"/>
      <c r="AI13" s="48"/>
      <c r="AJ13" s="48"/>
      <c r="AK13" s="48"/>
      <c r="AL13" s="48"/>
    </row>
    <row r="14" spans="1:38" ht="15" customHeight="1">
      <c r="B14" s="53" t="s">
        <v>5</v>
      </c>
      <c r="C14" s="54">
        <v>680</v>
      </c>
      <c r="D14" s="54">
        <v>681</v>
      </c>
      <c r="E14" s="54">
        <v>644</v>
      </c>
      <c r="F14" s="54">
        <v>628</v>
      </c>
      <c r="G14" s="54">
        <v>613</v>
      </c>
      <c r="H14" s="54">
        <v>589</v>
      </c>
      <c r="I14" s="54">
        <v>569</v>
      </c>
      <c r="J14" s="54">
        <v>558</v>
      </c>
      <c r="K14" s="54">
        <v>555</v>
      </c>
      <c r="L14" s="54">
        <v>551</v>
      </c>
      <c r="M14" s="54">
        <v>566</v>
      </c>
      <c r="N14" s="54">
        <v>574</v>
      </c>
      <c r="O14" s="54">
        <f>VLOOKUP($B14,'source_data (hide)'!$A:$L,'source_data (hide)'!D$1,FALSE)</f>
        <v>573</v>
      </c>
      <c r="P14" s="54">
        <f>VLOOKUP($B14,'source_data (hide)'!$A:$L,'source_data (hide)'!E$1,FALSE)</f>
        <v>579</v>
      </c>
      <c r="Q14" s="54">
        <f>VLOOKUP($B14,'source_data (hide)'!$A:$L,'source_data (hide)'!F$1,FALSE)</f>
        <v>579</v>
      </c>
      <c r="R14" s="54">
        <f>VLOOKUP($B14,'source_data (hide)'!$A:$L,'source_data (hide)'!G$1,FALSE)</f>
        <v>567</v>
      </c>
      <c r="S14" s="54">
        <f>VLOOKUP($B14,'source_data (hide)'!$A:$L,'source_data (hide)'!H$1,FALSE)</f>
        <v>547</v>
      </c>
      <c r="T14" s="54">
        <f>VLOOKUP($B14,'source_data (hide)'!$A:$L,'source_data (hide)'!I$1,FALSE)</f>
        <v>570</v>
      </c>
      <c r="U14" s="54">
        <f>VLOOKUP($B14,'source_data (hide)'!$A:$L,'source_data (hide)'!J$1,FALSE)</f>
        <v>565</v>
      </c>
      <c r="V14" s="54">
        <f>VLOOKUP($B14,'source_data (hide)'!$A:$L,'source_data (hide)'!K$1,FALSE)</f>
        <v>575</v>
      </c>
      <c r="W14" s="54">
        <f>VLOOKUP($B14,'source_data (hide)'!$A:$L,'source_data (hide)'!L$1,FALSE)</f>
        <v>570</v>
      </c>
      <c r="X14" s="54">
        <f>VLOOKUP($B14,'source_data (hide)'!$A:$M,'source_data (hide)'!M$1,FALSE)</f>
        <v>563</v>
      </c>
      <c r="Y14" s="54">
        <f>VLOOKUP($B14,'source_data (hide)'!$A:$N,'source_data (hide)'!N$1,FALSE)</f>
        <v>565</v>
      </c>
      <c r="Z14" s="54">
        <f>VLOOKUP($B14,'source_data (hide)'!$A:$P,'source_data (hide)'!O$1,FALSE)</f>
        <v>559</v>
      </c>
      <c r="AA14" s="54">
        <f>VLOOKUP($B14,'source_data (hide)'!$A:$P,'source_data (hide)'!P$1,FALSE)</f>
        <v>556</v>
      </c>
      <c r="AB14" s="48"/>
      <c r="AC14" s="54">
        <f t="shared" si="0"/>
        <v>-3</v>
      </c>
      <c r="AD14" s="55">
        <f t="shared" si="1"/>
        <v>-5.3667262969588903E-3</v>
      </c>
      <c r="AE14" s="48"/>
      <c r="AF14" s="48"/>
      <c r="AG14" s="48"/>
      <c r="AH14" s="48"/>
      <c r="AI14" s="48"/>
      <c r="AJ14" s="48"/>
      <c r="AK14" s="48"/>
      <c r="AL14" s="48"/>
    </row>
    <row r="15" spans="1:38" ht="15" customHeight="1">
      <c r="B15" s="56" t="s">
        <v>6</v>
      </c>
      <c r="C15" s="57">
        <v>158.6</v>
      </c>
      <c r="D15" s="57">
        <v>138.4</v>
      </c>
      <c r="E15" s="57">
        <v>131</v>
      </c>
      <c r="F15" s="57">
        <v>128.6</v>
      </c>
      <c r="G15" s="57">
        <v>115.6</v>
      </c>
      <c r="H15" s="57">
        <v>116.8</v>
      </c>
      <c r="I15" s="57">
        <v>116.5</v>
      </c>
      <c r="J15" s="57">
        <v>113.1</v>
      </c>
      <c r="K15" s="57">
        <v>108.9</v>
      </c>
      <c r="L15" s="57">
        <v>103</v>
      </c>
      <c r="M15" s="57">
        <v>100.4</v>
      </c>
      <c r="N15" s="57">
        <v>96.7</v>
      </c>
      <c r="O15" s="57">
        <f>VLOOKUP($B15,'source_data (hide)'!$A:$L,'source_data (hide)'!D$1,FALSE)</f>
        <v>96.5</v>
      </c>
      <c r="P15" s="57">
        <f>VLOOKUP($B15,'source_data (hide)'!$A:$L,'source_data (hide)'!E$1,FALSE)</f>
        <v>96.2</v>
      </c>
      <c r="Q15" s="57">
        <f>VLOOKUP($B15,'source_data (hide)'!$A:$L,'source_data (hide)'!F$1,FALSE)</f>
        <v>96.8</v>
      </c>
      <c r="R15" s="57">
        <f>VLOOKUP($B15,'source_data (hide)'!$A:$L,'source_data (hide)'!G$1,FALSE)</f>
        <v>97.9</v>
      </c>
      <c r="S15" s="57">
        <f>VLOOKUP($B15,'source_data (hide)'!$A:$L,'source_data (hide)'!H$1,FALSE)</f>
        <v>95.6</v>
      </c>
      <c r="T15" s="57">
        <f>VLOOKUP($B15,'source_data (hide)'!$A:$L,'source_data (hide)'!I$1,FALSE)</f>
        <v>90.6</v>
      </c>
      <c r="U15" s="57">
        <f>VLOOKUP($B15,'source_data (hide)'!$A:$L,'source_data (hide)'!J$1,FALSE)</f>
        <v>86.1</v>
      </c>
      <c r="V15" s="57">
        <f>VLOOKUP($B15,'source_data (hide)'!$A:$L,'source_data (hide)'!K$1,FALSE)</f>
        <v>86.4</v>
      </c>
      <c r="W15" s="57">
        <f>VLOOKUP($B15,'source_data (hide)'!$A:$L,'source_data (hide)'!L$1,FALSE)</f>
        <v>85.2</v>
      </c>
      <c r="X15" s="57">
        <f>VLOOKUP($B15,'source_data (hide)'!$A:$M,'source_data (hide)'!M$1,FALSE)</f>
        <v>85</v>
      </c>
      <c r="Y15" s="57">
        <f>VLOOKUP($B15,'source_data (hide)'!$A:$N,'source_data (hide)'!N$1,FALSE)</f>
        <v>84.3</v>
      </c>
      <c r="Z15" s="57">
        <f>VLOOKUP($B15,'source_data (hide)'!$A:$P,'source_data (hide)'!O$1,FALSE)</f>
        <v>83.7</v>
      </c>
      <c r="AA15" s="57">
        <f>VLOOKUP($B15,'source_data (hide)'!$A:$P,'source_data (hide)'!P$1,FALSE)</f>
        <v>83.8</v>
      </c>
      <c r="AB15" s="48"/>
      <c r="AC15" s="57">
        <f t="shared" si="0"/>
        <v>9.9999999999994316E-2</v>
      </c>
      <c r="AD15" s="87">
        <f t="shared" si="1"/>
        <v>1.1947431302268274E-3</v>
      </c>
      <c r="AE15" s="48"/>
      <c r="AF15" s="48"/>
      <c r="AG15" s="48"/>
      <c r="AH15" s="48"/>
      <c r="AI15" s="48"/>
      <c r="AJ15" s="48"/>
      <c r="AK15" s="48"/>
      <c r="AL15" s="48"/>
    </row>
    <row r="16" spans="1:38" ht="15" customHeight="1">
      <c r="B16" s="53" t="s">
        <v>8</v>
      </c>
      <c r="C16" s="54">
        <v>380.3</v>
      </c>
      <c r="D16" s="54">
        <v>373.6</v>
      </c>
      <c r="E16" s="54">
        <v>357.9</v>
      </c>
      <c r="F16" s="54">
        <v>351.82</v>
      </c>
      <c r="G16" s="54">
        <v>343.05</v>
      </c>
      <c r="H16" s="54">
        <v>327.98</v>
      </c>
      <c r="I16" s="54">
        <v>317.85000000000002</v>
      </c>
      <c r="J16" s="54">
        <v>312.95</v>
      </c>
      <c r="K16" s="54">
        <v>298.48</v>
      </c>
      <c r="L16" s="54">
        <v>287.52999999999997</v>
      </c>
      <c r="M16" s="54">
        <v>288.35000000000002</v>
      </c>
      <c r="N16" s="54">
        <v>285.83</v>
      </c>
      <c r="O16" s="54">
        <f>VLOOKUP($B16,'source_data (hide)'!$A:$L,'source_data (hide)'!D$1,FALSE)</f>
        <v>284.27999999999997</v>
      </c>
      <c r="P16" s="54">
        <f>VLOOKUP($B16,'source_data (hide)'!$A:$L,'source_data (hide)'!E$1,FALSE)</f>
        <v>281.52999999999997</v>
      </c>
      <c r="Q16" s="54">
        <f>VLOOKUP($B16,'source_data (hide)'!$A:$L,'source_data (hide)'!F$1,FALSE)</f>
        <v>279.87</v>
      </c>
      <c r="R16" s="54">
        <f>VLOOKUP($B16,'source_data (hide)'!$A:$L,'source_data (hide)'!G$1,FALSE)</f>
        <v>282.01</v>
      </c>
      <c r="S16" s="54">
        <f>VLOOKUP($B16,'source_data (hide)'!$A:$L,'source_data (hide)'!H$1,FALSE)</f>
        <v>282.91000000000003</v>
      </c>
      <c r="T16" s="54">
        <f>VLOOKUP($B16,'source_data (hide)'!$A:$L,'source_data (hide)'!I$1,FALSE)</f>
        <v>282.23</v>
      </c>
      <c r="U16" s="54">
        <f>VLOOKUP($B16,'source_data (hide)'!$A:$L,'source_data (hide)'!J$1,FALSE)</f>
        <v>275.38</v>
      </c>
      <c r="V16" s="54">
        <f>VLOOKUP($B16,'source_data (hide)'!$A:$L,'source_data (hide)'!K$1,FALSE)</f>
        <v>270.64</v>
      </c>
      <c r="W16" s="54">
        <f>VLOOKUP($B16,'source_data (hide)'!$A:$L,'source_data (hide)'!L$1,FALSE)</f>
        <v>263.64</v>
      </c>
      <c r="X16" s="54">
        <f>VLOOKUP($B16,'source_data (hide)'!$A:$M,'source_data (hide)'!M$1,FALSE)</f>
        <v>258.94</v>
      </c>
      <c r="Y16" s="54">
        <f>VLOOKUP($B16,'source_data (hide)'!$A:$N,'source_data (hide)'!N$1,FALSE)</f>
        <v>255.62</v>
      </c>
      <c r="Z16" s="54">
        <f>VLOOKUP($B16,'source_data (hide)'!$A:$P,'source_data (hide)'!O$1,FALSE)</f>
        <v>248.53</v>
      </c>
      <c r="AA16" s="54">
        <f>VLOOKUP($B16,'source_data (hide)'!$A:$P,'source_data (hide)'!P$1,FALSE)</f>
        <v>243.17</v>
      </c>
      <c r="AB16" s="48"/>
      <c r="AC16" s="54">
        <f t="shared" si="0"/>
        <v>-5.3600000000000136</v>
      </c>
      <c r="AD16" s="55">
        <f t="shared" si="1"/>
        <v>-2.1566812859614592E-2</v>
      </c>
      <c r="AE16" s="48"/>
      <c r="AF16" s="48"/>
      <c r="AG16" s="48"/>
      <c r="AH16" s="48"/>
      <c r="AI16" s="48"/>
      <c r="AJ16" s="48"/>
      <c r="AK16" s="48"/>
      <c r="AL16" s="48"/>
    </row>
    <row r="17" spans="2:38" ht="15" customHeight="1">
      <c r="B17" s="56" t="s">
        <v>9</v>
      </c>
      <c r="C17" s="57">
        <v>4431.96</v>
      </c>
      <c r="D17" s="57">
        <v>4424.0600000000004</v>
      </c>
      <c r="E17" s="57">
        <v>4153.2700000000004</v>
      </c>
      <c r="F17" s="57">
        <v>4197.2299999999996</v>
      </c>
      <c r="G17" s="57">
        <v>4134</v>
      </c>
      <c r="H17" s="57">
        <v>4026</v>
      </c>
      <c r="I17" s="57">
        <v>3947</v>
      </c>
      <c r="J17" s="57">
        <v>3895.44</v>
      </c>
      <c r="K17" s="57">
        <v>3799</v>
      </c>
      <c r="L17" s="57">
        <v>3759</v>
      </c>
      <c r="M17" s="57">
        <v>3857</v>
      </c>
      <c r="N17" s="57">
        <v>3748</v>
      </c>
      <c r="O17" s="57">
        <f>VLOOKUP($B17,'source_data (hide)'!$A:$L,'source_data (hide)'!D$1,FALSE)</f>
        <v>3718</v>
      </c>
      <c r="P17" s="57">
        <f>VLOOKUP($B17,'source_data (hide)'!$A:$L,'source_data (hide)'!E$1,FALSE)</f>
        <v>3664</v>
      </c>
      <c r="Q17" s="57">
        <f>VLOOKUP($B17,'source_data (hide)'!$A:$L,'source_data (hide)'!F$1,FALSE)</f>
        <v>3644</v>
      </c>
      <c r="R17" s="57">
        <f>VLOOKUP($B17,'source_data (hide)'!$A:$L,'source_data (hide)'!G$1,FALSE)</f>
        <v>3698.45</v>
      </c>
      <c r="S17" s="57">
        <f>VLOOKUP($B17,'source_data (hide)'!$A:$L,'source_data (hide)'!H$1,FALSE)</f>
        <v>3661.18</v>
      </c>
      <c r="T17" s="57">
        <f>VLOOKUP($B17,'source_data (hide)'!$A:$L,'source_data (hide)'!I$1,FALSE)</f>
        <v>3637.02</v>
      </c>
      <c r="U17" s="57">
        <f>VLOOKUP($B17,'source_data (hide)'!$A:$L,'source_data (hide)'!J$1,FALSE)</f>
        <v>3637.02</v>
      </c>
      <c r="V17" s="57">
        <f>VLOOKUP($B17,'source_data (hide)'!$A:$L,'source_data (hide)'!K$1,FALSE)</f>
        <v>3596.84</v>
      </c>
      <c r="W17" s="57">
        <f>VLOOKUP($B17,'source_data (hide)'!$A:$L,'source_data (hide)'!L$1,FALSE)</f>
        <v>3554.23</v>
      </c>
      <c r="X17" s="57">
        <f>VLOOKUP($B17,'source_data (hide)'!$A:$M,'source_data (hide)'!M$1,FALSE)</f>
        <v>3490.81</v>
      </c>
      <c r="Y17" s="57">
        <f>VLOOKUP($B17,'source_data (hide)'!$A:$N,'source_data (hide)'!N$1,FALSE)</f>
        <v>3405.68</v>
      </c>
      <c r="Z17" s="57">
        <f>VLOOKUP($B17,'source_data (hide)'!$A:$P,'source_data (hide)'!O$1,FALSE)</f>
        <v>3322.03</v>
      </c>
      <c r="AA17" s="57">
        <f>VLOOKUP($B17,'source_data (hide)'!$A:$P,'source_data (hide)'!P$1,FALSE)</f>
        <v>3230.86</v>
      </c>
      <c r="AB17" s="48"/>
      <c r="AC17" s="57">
        <f t="shared" si="0"/>
        <v>-91.170000000000073</v>
      </c>
      <c r="AD17" s="87">
        <f t="shared" si="1"/>
        <v>-2.7444062817012504E-2</v>
      </c>
      <c r="AE17" s="48"/>
      <c r="AF17" s="48"/>
      <c r="AG17" s="48"/>
      <c r="AH17" s="48"/>
      <c r="AI17" s="48"/>
      <c r="AJ17" s="48"/>
      <c r="AK17" s="48"/>
      <c r="AL17" s="48"/>
    </row>
    <row r="18" spans="2:38" ht="15" customHeight="1">
      <c r="B18" s="53" t="s">
        <v>97</v>
      </c>
      <c r="C18" s="54">
        <v>4832.9799999999996</v>
      </c>
      <c r="D18" s="54">
        <v>4709.6000000000004</v>
      </c>
      <c r="E18" s="54">
        <v>4563.6000000000004</v>
      </c>
      <c r="F18" s="54">
        <v>4474.8999999999996</v>
      </c>
      <c r="G18" s="54">
        <v>4373.3900000000003</v>
      </c>
      <c r="H18" s="54">
        <v>4337.55</v>
      </c>
      <c r="I18" s="54">
        <v>4286.6000000000004</v>
      </c>
      <c r="J18" s="54">
        <v>4163.58</v>
      </c>
      <c r="K18" s="54">
        <v>4054.41</v>
      </c>
      <c r="L18" s="54">
        <v>4087.33</v>
      </c>
      <c r="M18" s="54">
        <v>4229.1400000000003</v>
      </c>
      <c r="N18" s="54">
        <v>4169.3500000000004</v>
      </c>
      <c r="O18" s="54">
        <f>VLOOKUP($B18,'source_data (hide)'!$A:$L,'source_data (hide)'!D$1,FALSE)</f>
        <v>4181.68</v>
      </c>
      <c r="P18" s="54">
        <f>VLOOKUP($B18,'source_data (hide)'!$A:$L,'source_data (hide)'!E$1,FALSE)</f>
        <v>4190.1000000000004</v>
      </c>
      <c r="Q18" s="54">
        <f>VLOOKUP($B18,'source_data (hide)'!$A:$L,'source_data (hide)'!F$1,FALSE)</f>
        <v>4190.49</v>
      </c>
      <c r="R18" s="54">
        <f>VLOOKUP($B18,'source_data (hide)'!$A:$L,'source_data (hide)'!G$1,FALSE)</f>
        <v>4267.6099999999997</v>
      </c>
      <c r="S18" s="54">
        <f>VLOOKUP($B18,'source_data (hide)'!$A:$L,'source_data (hide)'!H$1,FALSE)</f>
        <v>4295.68</v>
      </c>
      <c r="T18" s="54">
        <f>VLOOKUP($B18,'source_data (hide)'!$A:$L,'source_data (hide)'!I$1,FALSE)</f>
        <v>4284.6400000000003</v>
      </c>
      <c r="U18" s="54">
        <f>VLOOKUP($B18,'source_data (hide)'!$A:$L,'source_data (hide)'!J$1,FALSE)</f>
        <v>4217.7</v>
      </c>
      <c r="V18" s="54">
        <f>VLOOKUP($B18,'source_data (hide)'!$A:$L,'source_data (hide)'!K$1,FALSE)</f>
        <v>4199.01</v>
      </c>
      <c r="W18" s="54">
        <f>VLOOKUP($B18,'source_data (hide)'!$A:$L,'source_data (hide)'!L$1,FALSE)</f>
        <v>4100.8599999999997</v>
      </c>
      <c r="X18" s="54">
        <f>VLOOKUP($B18,'source_data (hide)'!$A:$M,'source_data (hide)'!M$1,FALSE)</f>
        <v>4011.67</v>
      </c>
      <c r="Y18" s="54">
        <f>VLOOKUP($B18,'source_data (hide)'!$A:$N,'source_data (hide)'!N$1,FALSE)</f>
        <v>3921.41</v>
      </c>
      <c r="Z18" s="54">
        <f>VLOOKUP($B18,'source_data (hide)'!$A:$P,'source_data (hide)'!O$1,FALSE)</f>
        <v>3832.72</v>
      </c>
      <c r="AA18" s="54">
        <f>VLOOKUP($B18,'source_data (hide)'!$A:$P,'source_data (hide)'!P$1,FALSE)</f>
        <v>3809.72</v>
      </c>
      <c r="AB18" s="48"/>
      <c r="AC18" s="54">
        <f t="shared" si="0"/>
        <v>-23</v>
      </c>
      <c r="AD18" s="55">
        <f t="shared" si="1"/>
        <v>-6.0009601536246127E-3</v>
      </c>
      <c r="AE18" s="72"/>
      <c r="AF18" s="48"/>
      <c r="AG18" s="48"/>
      <c r="AH18" s="48"/>
      <c r="AI18" s="48"/>
      <c r="AJ18" s="48"/>
      <c r="AK18" s="48"/>
      <c r="AL18" s="48"/>
    </row>
    <row r="19" spans="2:38" ht="15" customHeight="1">
      <c r="B19" s="56" t="s">
        <v>10</v>
      </c>
      <c r="C19" s="57">
        <v>172</v>
      </c>
      <c r="D19" s="57">
        <v>154</v>
      </c>
      <c r="E19" s="57">
        <v>180</v>
      </c>
      <c r="F19" s="57">
        <v>172</v>
      </c>
      <c r="G19" s="57">
        <v>152</v>
      </c>
      <c r="H19" s="57">
        <v>149</v>
      </c>
      <c r="I19" s="57">
        <v>150</v>
      </c>
      <c r="J19" s="57">
        <v>152.26</v>
      </c>
      <c r="K19" s="57">
        <v>167.75</v>
      </c>
      <c r="L19" s="57">
        <v>150</v>
      </c>
      <c r="M19" s="57">
        <v>154</v>
      </c>
      <c r="N19" s="57">
        <v>145</v>
      </c>
      <c r="O19" s="57">
        <f>VLOOKUP($B19,'source_data (hide)'!$A:$L,'source_data (hide)'!D$1,FALSE)</f>
        <v>144</v>
      </c>
      <c r="P19" s="57">
        <f>VLOOKUP($B19,'source_data (hide)'!$A:$L,'source_data (hide)'!E$1,FALSE)</f>
        <v>130</v>
      </c>
      <c r="Q19" s="57">
        <f>VLOOKUP($B19,'source_data (hide)'!$A:$L,'source_data (hide)'!F$1,FALSE)</f>
        <v>132</v>
      </c>
      <c r="R19" s="57">
        <f>VLOOKUP($B19,'source_data (hide)'!$A:$L,'source_data (hide)'!G$1,FALSE)</f>
        <v>130</v>
      </c>
      <c r="S19" s="57">
        <f>VLOOKUP($B19,'source_data (hide)'!$A:$L,'source_data (hide)'!H$1,FALSE)</f>
        <v>135</v>
      </c>
      <c r="T19" s="57">
        <f>VLOOKUP($B19,'source_data (hide)'!$A:$L,'source_data (hide)'!I$1,FALSE)</f>
        <v>111</v>
      </c>
      <c r="U19" s="57">
        <f>VLOOKUP($B19,'source_data (hide)'!$A:$L,'source_data (hide)'!J$1,FALSE)</f>
        <v>106</v>
      </c>
      <c r="V19" s="57">
        <f>VLOOKUP($B19,'source_data (hide)'!$A:$L,'source_data (hide)'!K$1,FALSE)</f>
        <v>97</v>
      </c>
      <c r="W19" s="57">
        <f>VLOOKUP($B19,'source_data (hide)'!$A:$L,'source_data (hide)'!L$1,FALSE)</f>
        <v>95</v>
      </c>
      <c r="X19" s="57">
        <f>VLOOKUP($B19,'source_data (hide)'!$A:$M,'source_data (hide)'!M$1,FALSE)</f>
        <v>86</v>
      </c>
      <c r="Y19" s="57">
        <f>VLOOKUP($B19,'source_data (hide)'!$A:$N,'source_data (hide)'!N$1,FALSE)</f>
        <v>90</v>
      </c>
      <c r="Z19" s="57">
        <f>VLOOKUP($B19,'source_data (hide)'!$A:$P,'source_data (hide)'!O$1,FALSE)</f>
        <v>91.3</v>
      </c>
      <c r="AA19" s="57">
        <f>VLOOKUP($B19,'source_data (hide)'!$A:$P,'source_data (hide)'!P$1,FALSE)</f>
        <v>87.8</v>
      </c>
      <c r="AB19" s="48"/>
      <c r="AC19" s="57">
        <f t="shared" si="0"/>
        <v>-3.5</v>
      </c>
      <c r="AD19" s="87">
        <f t="shared" si="1"/>
        <v>-3.833515881708649E-2</v>
      </c>
      <c r="AE19" s="48"/>
      <c r="AF19" s="48"/>
      <c r="AG19" s="48"/>
      <c r="AH19" s="48"/>
      <c r="AI19" s="48"/>
      <c r="AJ19" s="48"/>
      <c r="AK19" s="48"/>
      <c r="AL19" s="48"/>
    </row>
    <row r="20" spans="2:38" ht="15" customHeight="1">
      <c r="B20" s="53" t="s">
        <v>11</v>
      </c>
      <c r="C20" s="54">
        <v>384</v>
      </c>
      <c r="D20" s="54">
        <v>376</v>
      </c>
      <c r="E20" s="54">
        <v>355</v>
      </c>
      <c r="F20" s="54">
        <v>345</v>
      </c>
      <c r="G20" s="54">
        <v>338</v>
      </c>
      <c r="H20" s="54">
        <v>310</v>
      </c>
      <c r="I20" s="54">
        <v>304</v>
      </c>
      <c r="J20" s="54">
        <v>285</v>
      </c>
      <c r="K20" s="54">
        <v>268</v>
      </c>
      <c r="L20" s="54">
        <v>266</v>
      </c>
      <c r="M20" s="54">
        <v>263</v>
      </c>
      <c r="N20" s="54">
        <v>248</v>
      </c>
      <c r="O20" s="54">
        <f>VLOOKUP($B20,'source_data (hide)'!$A:$L,'source_data (hide)'!D$1,FALSE)</f>
        <v>239</v>
      </c>
      <c r="P20" s="54">
        <f>VLOOKUP($B20,'source_data (hide)'!$A:$L,'source_data (hide)'!E$1,FALSE)</f>
        <v>252</v>
      </c>
      <c r="Q20" s="54">
        <f>VLOOKUP($B20,'source_data (hide)'!$A:$L,'source_data (hide)'!F$1,FALSE)</f>
        <v>255</v>
      </c>
      <c r="R20" s="54">
        <f>VLOOKUP($B20,'source_data (hide)'!$A:$L,'source_data (hide)'!G$1,FALSE)</f>
        <v>250</v>
      </c>
      <c r="S20" s="54">
        <f>VLOOKUP($B20,'source_data (hide)'!$A:$L,'source_data (hide)'!H$1,FALSE)</f>
        <v>255</v>
      </c>
      <c r="T20" s="54">
        <f>VLOOKUP($B20,'source_data (hide)'!$A:$L,'source_data (hide)'!I$1,FALSE)</f>
        <v>250</v>
      </c>
      <c r="U20" s="54">
        <f>VLOOKUP($B20,'source_data (hide)'!$A:$L,'source_data (hide)'!J$1,FALSE)</f>
        <v>244</v>
      </c>
      <c r="V20" s="54">
        <f>VLOOKUP($B20,'source_data (hide)'!$A:$L,'source_data (hide)'!K$1,FALSE)</f>
        <v>244</v>
      </c>
      <c r="W20" s="54">
        <f>VLOOKUP($B20,'source_data (hide)'!$A:$L,'source_data (hide)'!L$1,FALSE)</f>
        <v>239</v>
      </c>
      <c r="X20" s="54">
        <f>VLOOKUP($B20,'source_data (hide)'!$A:$M,'source_data (hide)'!M$1,FALSE)</f>
        <v>243</v>
      </c>
      <c r="Y20" s="54">
        <f>VLOOKUP($B20,'source_data (hide)'!$A:$N,'source_data (hide)'!N$1,FALSE)</f>
        <v>246.6</v>
      </c>
      <c r="Z20" s="54">
        <f>VLOOKUP($B20,'source_data (hide)'!$A:$P,'source_data (hide)'!O$1,FALSE)</f>
        <v>280.89999999999998</v>
      </c>
      <c r="AA20" s="54">
        <f>VLOOKUP($B20,'source_data (hide)'!$A:$P,'source_data (hide)'!P$1,FALSE)</f>
        <v>277.89999999999998</v>
      </c>
      <c r="AB20" s="48"/>
      <c r="AC20" s="54">
        <f t="shared" si="0"/>
        <v>-3</v>
      </c>
      <c r="AD20" s="55">
        <f t="shared" si="1"/>
        <v>-1.0679957280170904E-2</v>
      </c>
      <c r="AE20" s="48"/>
      <c r="AF20" s="48"/>
      <c r="AG20" s="48"/>
      <c r="AH20" s="48"/>
      <c r="AI20" s="48"/>
      <c r="AJ20" s="48"/>
      <c r="AK20" s="48"/>
      <c r="AL20" s="48"/>
    </row>
    <row r="21" spans="2:38" ht="15" customHeight="1">
      <c r="B21" s="56" t="s">
        <v>12</v>
      </c>
      <c r="C21" s="57">
        <v>1198.77</v>
      </c>
      <c r="D21" s="57">
        <v>1173.8499999999999</v>
      </c>
      <c r="E21" s="57">
        <v>1152.78</v>
      </c>
      <c r="F21" s="57">
        <v>1147.95</v>
      </c>
      <c r="G21" s="57">
        <v>1128.75</v>
      </c>
      <c r="H21" s="57">
        <v>1135.7</v>
      </c>
      <c r="I21" s="57">
        <v>1121.82</v>
      </c>
      <c r="J21" s="57">
        <v>995.81</v>
      </c>
      <c r="K21" s="57">
        <v>1022.76</v>
      </c>
      <c r="L21" s="57">
        <v>1017.29</v>
      </c>
      <c r="M21" s="57">
        <v>1024.1199999999999</v>
      </c>
      <c r="N21" s="57">
        <v>1022.41</v>
      </c>
      <c r="O21" s="57">
        <f>VLOOKUP($B21,'source_data (hide)'!$A:$L,'source_data (hide)'!D$1,FALSE)</f>
        <v>1006.9</v>
      </c>
      <c r="P21" s="57">
        <f>VLOOKUP($B21,'source_data (hide)'!$A:$L,'source_data (hide)'!E$1,FALSE)</f>
        <v>1035.6400000000001</v>
      </c>
      <c r="Q21" s="57">
        <f>VLOOKUP($B21,'source_data (hide)'!$A:$L,'source_data (hide)'!F$1,FALSE)</f>
        <v>1060.26</v>
      </c>
      <c r="R21" s="57">
        <f>VLOOKUP($B21,'source_data (hide)'!$A:$L,'source_data (hide)'!G$1,FALSE)</f>
        <v>1082.46</v>
      </c>
      <c r="S21" s="57">
        <f>VLOOKUP($B21,'source_data (hide)'!$A:$L,'source_data (hide)'!H$1,FALSE)</f>
        <v>1127.72</v>
      </c>
      <c r="T21" s="57">
        <f>VLOOKUP($B21,'source_data (hide)'!$A:$L,'source_data (hide)'!I$1,FALSE)</f>
        <v>1239.8900000000001</v>
      </c>
      <c r="U21" s="57">
        <f>VLOOKUP($B21,'source_data (hide)'!$A:$L,'source_data (hide)'!J$1,FALSE)</f>
        <v>1295.23</v>
      </c>
      <c r="V21" s="57">
        <f>VLOOKUP($B21,'source_data (hide)'!$A:$L,'source_data (hide)'!K$1,FALSE)</f>
        <v>1343.3</v>
      </c>
      <c r="W21" s="57">
        <f>VLOOKUP($B21,'source_data (hide)'!$A:$L,'source_data (hide)'!L$1,FALSE)</f>
        <v>1369.1</v>
      </c>
      <c r="X21" s="57">
        <f>VLOOKUP($B21,'source_data (hide)'!$A:$M,'source_data (hide)'!M$1,FALSE)</f>
        <v>1425.76</v>
      </c>
      <c r="Y21" s="57">
        <f>VLOOKUP($B21,'source_data (hide)'!$A:$N,'source_data (hide)'!N$1,FALSE)</f>
        <v>1456.05</v>
      </c>
      <c r="Z21" s="57">
        <f>VLOOKUP($B21,'source_data (hide)'!$A:$P,'source_data (hide)'!O$1,FALSE)</f>
        <v>1505.27</v>
      </c>
      <c r="AA21" s="57">
        <f>VLOOKUP($B21,'source_data (hide)'!$A:$P,'source_data (hide)'!P$1,FALSE)</f>
        <v>1510.31</v>
      </c>
      <c r="AB21" s="48"/>
      <c r="AC21" s="57">
        <f t="shared" si="0"/>
        <v>5.0399999999999636</v>
      </c>
      <c r="AD21" s="87">
        <f t="shared" si="1"/>
        <v>3.3482365289947413E-3</v>
      </c>
      <c r="AE21" s="48"/>
      <c r="AF21" s="48"/>
      <c r="AG21" s="48"/>
      <c r="AH21" s="48"/>
      <c r="AI21" s="48"/>
      <c r="AJ21" s="48"/>
      <c r="AK21" s="48"/>
      <c r="AL21" s="48"/>
    </row>
    <row r="22" spans="2:38" ht="15" customHeight="1">
      <c r="B22" s="53" t="s">
        <v>13</v>
      </c>
      <c r="C22" s="54">
        <v>2116</v>
      </c>
      <c r="D22" s="54">
        <v>2126</v>
      </c>
      <c r="E22" s="54">
        <v>1772</v>
      </c>
      <c r="F22" s="54">
        <v>2077.62</v>
      </c>
      <c r="G22" s="54">
        <v>1911</v>
      </c>
      <c r="H22" s="54">
        <v>1913</v>
      </c>
      <c r="I22" s="54">
        <v>1838</v>
      </c>
      <c r="J22" s="54">
        <v>1842</v>
      </c>
      <c r="K22" s="54">
        <v>1813.74</v>
      </c>
      <c r="L22" s="54">
        <v>1839</v>
      </c>
      <c r="M22" s="54">
        <v>1830.75</v>
      </c>
      <c r="N22" s="54">
        <v>1764.14</v>
      </c>
      <c r="O22" s="54">
        <f>VLOOKUP($B22,'source_data (hide)'!$A:$L,'source_data (hide)'!D$1,FALSE)</f>
        <v>1746.14</v>
      </c>
      <c r="P22" s="54">
        <f>VLOOKUP($B22,'source_data (hide)'!$A:$L,'source_data (hide)'!E$1,FALSE)</f>
        <v>1754.98</v>
      </c>
      <c r="Q22" s="54">
        <f>VLOOKUP($B22,'source_data (hide)'!$A:$L,'source_data (hide)'!F$1,FALSE)</f>
        <v>2009.07</v>
      </c>
      <c r="R22" s="54">
        <f>VLOOKUP($B22,'source_data (hide)'!$A:$L,'source_data (hide)'!G$1,FALSE)</f>
        <v>2074.54</v>
      </c>
      <c r="S22" s="54">
        <f>VLOOKUP($B22,'source_data (hide)'!$A:$L,'source_data (hide)'!H$1,FALSE)</f>
        <v>2069.39</v>
      </c>
      <c r="T22" s="54">
        <f>VLOOKUP($B22,'source_data (hide)'!$A:$L,'source_data (hide)'!I$1,FALSE)</f>
        <v>2056.81</v>
      </c>
      <c r="U22" s="54">
        <f>VLOOKUP($B22,'source_data (hide)'!$A:$L,'source_data (hide)'!J$1,FALSE)</f>
        <v>2060.4699999999998</v>
      </c>
      <c r="V22" s="54">
        <f>VLOOKUP($B22,'source_data (hide)'!$A:$L,'source_data (hide)'!K$1,FALSE)</f>
        <v>2040.11</v>
      </c>
      <c r="W22" s="54">
        <f>VLOOKUP($B22,'source_data (hide)'!$A:$L,'source_data (hide)'!L$1,FALSE)</f>
        <v>1939.48</v>
      </c>
      <c r="X22" s="54">
        <f>VLOOKUP($B22,'source_data (hide)'!$A:$M,'source_data (hide)'!M$1,FALSE)</f>
        <v>1875.72</v>
      </c>
      <c r="Y22" s="54">
        <f>VLOOKUP($B22,'source_data (hide)'!$A:$N,'source_data (hide)'!N$1,FALSE)</f>
        <v>1871.27</v>
      </c>
      <c r="Z22" s="54">
        <f>VLOOKUP($B22,'source_data (hide)'!$A:$P,'source_data (hide)'!O$1,FALSE)</f>
        <v>1844.37</v>
      </c>
      <c r="AA22" s="54">
        <f>VLOOKUP($B22,'source_data (hide)'!$A:$P,'source_data (hide)'!P$1,FALSE)</f>
        <v>1865</v>
      </c>
      <c r="AB22" s="48"/>
      <c r="AC22" s="54">
        <f t="shared" si="0"/>
        <v>20.630000000000109</v>
      </c>
      <c r="AD22" s="55">
        <f t="shared" si="1"/>
        <v>1.1185391217597429E-2</v>
      </c>
      <c r="AE22" s="48"/>
      <c r="AF22" s="48"/>
      <c r="AG22" s="48"/>
      <c r="AH22" s="48"/>
      <c r="AI22" s="48"/>
      <c r="AJ22" s="48"/>
      <c r="AK22" s="48"/>
      <c r="AL22" s="48"/>
    </row>
    <row r="23" spans="2:38" ht="15" customHeight="1">
      <c r="B23" s="56" t="s">
        <v>16</v>
      </c>
      <c r="C23" s="57">
        <v>242.1</v>
      </c>
      <c r="D23" s="57">
        <v>205.6</v>
      </c>
      <c r="E23" s="57">
        <v>204.5</v>
      </c>
      <c r="F23" s="57">
        <v>209.1</v>
      </c>
      <c r="G23" s="57">
        <v>204.6</v>
      </c>
      <c r="H23" s="57">
        <v>186.3</v>
      </c>
      <c r="I23" s="57">
        <v>186.2</v>
      </c>
      <c r="J23" s="57">
        <v>185.2</v>
      </c>
      <c r="K23" s="57">
        <v>182.38</v>
      </c>
      <c r="L23" s="57">
        <v>180.42</v>
      </c>
      <c r="M23" s="57">
        <v>170.4</v>
      </c>
      <c r="N23" s="57">
        <v>165.51</v>
      </c>
      <c r="O23" s="57">
        <f>VLOOKUP($B23,'source_data (hide)'!$A:$L,'source_data (hide)'!D$1,FALSE)</f>
        <v>164.06</v>
      </c>
      <c r="P23" s="57">
        <f>VLOOKUP($B23,'source_data (hide)'!$A:$L,'source_data (hide)'!E$1,FALSE)</f>
        <v>164.1</v>
      </c>
      <c r="Q23" s="57">
        <f>VLOOKUP($B23,'source_data (hide)'!$A:$L,'source_data (hide)'!F$1,FALSE)</f>
        <v>164.56</v>
      </c>
      <c r="R23" s="57">
        <f>VLOOKUP($B23,'source_data (hide)'!$A:$L,'source_data (hide)'!G$1,FALSE)</f>
        <v>165.01</v>
      </c>
      <c r="S23" s="57">
        <f>VLOOKUP($B23,'source_data (hide)'!$A:$L,'source_data (hide)'!H$1,FALSE)</f>
        <v>165.87</v>
      </c>
      <c r="T23" s="57">
        <f>VLOOKUP($B23,'source_data (hide)'!$A:$L,'source_data (hide)'!I$1,FALSE)</f>
        <v>162.41</v>
      </c>
      <c r="U23" s="57">
        <f>VLOOKUP($B23,'source_data (hide)'!$A:$L,'source_data (hide)'!J$1,FALSE)</f>
        <v>154.02000000000001</v>
      </c>
      <c r="V23" s="57">
        <f>VLOOKUP($B23,'source_data (hide)'!$A:$L,'source_data (hide)'!K$1,FALSE)</f>
        <v>150.36000000000001</v>
      </c>
      <c r="W23" s="57">
        <f>VLOOKUP($B23,'source_data (hide)'!$A:$L,'source_data (hide)'!L$1,FALSE)</f>
        <v>144.47</v>
      </c>
      <c r="X23" s="57">
        <f>VLOOKUP($B23,'source_data (hide)'!$A:$M,'source_data (hide)'!M$1,FALSE)</f>
        <v>138.41</v>
      </c>
      <c r="Y23" s="57">
        <f>VLOOKUP($B23,'source_data (hide)'!$A:$N,'source_data (hide)'!N$1,FALSE)</f>
        <v>136.04</v>
      </c>
      <c r="Z23" s="57">
        <f>VLOOKUP($B23,'source_data (hide)'!$A:$P,'source_data (hide)'!O$1,FALSE)</f>
        <v>131.19999999999999</v>
      </c>
      <c r="AA23" s="57">
        <f>VLOOKUP($B23,'source_data (hide)'!$A:$P,'source_data (hide)'!P$1,FALSE)</f>
        <v>127.76</v>
      </c>
      <c r="AB23" s="48"/>
      <c r="AC23" s="57">
        <f t="shared" si="0"/>
        <v>-3.4399999999999835</v>
      </c>
      <c r="AD23" s="87">
        <f t="shared" si="1"/>
        <v>-2.6219512195121863E-2</v>
      </c>
      <c r="AE23" s="48"/>
      <c r="AF23" s="48"/>
      <c r="AG23" s="48"/>
      <c r="AH23" s="48"/>
      <c r="AI23" s="48"/>
      <c r="AJ23" s="48"/>
      <c r="AK23" s="48"/>
      <c r="AL23" s="48"/>
    </row>
    <row r="24" spans="2:38" ht="15" customHeight="1">
      <c r="B24" s="53" t="s">
        <v>14</v>
      </c>
      <c r="C24" s="54">
        <v>537.70000000000005</v>
      </c>
      <c r="D24" s="54">
        <v>494.3</v>
      </c>
      <c r="E24" s="54">
        <v>438.4</v>
      </c>
      <c r="F24" s="54">
        <v>441.8</v>
      </c>
      <c r="G24" s="54">
        <v>443.3</v>
      </c>
      <c r="H24" s="54">
        <v>448.1</v>
      </c>
      <c r="I24" s="54">
        <v>433.9</v>
      </c>
      <c r="J24" s="54">
        <v>416.5</v>
      </c>
      <c r="K24" s="54">
        <v>399</v>
      </c>
      <c r="L24" s="54">
        <v>404.5</v>
      </c>
      <c r="M24" s="54">
        <v>394.7</v>
      </c>
      <c r="N24" s="54">
        <v>374.6</v>
      </c>
      <c r="O24" s="54">
        <f>VLOOKUP($B24,'source_data (hide)'!$A:$L,'source_data (hide)'!D$1,FALSE)</f>
        <v>359.8</v>
      </c>
      <c r="P24" s="54">
        <f>VLOOKUP($B24,'source_data (hide)'!$A:$L,'source_data (hide)'!E$1,FALSE)</f>
        <v>349.5</v>
      </c>
      <c r="Q24" s="54">
        <f>VLOOKUP($B24,'source_data (hide)'!$A:$L,'source_data (hide)'!F$1,FALSE)</f>
        <v>331</v>
      </c>
      <c r="R24" s="54">
        <f>VLOOKUP($B24,'source_data (hide)'!$A:$L,'source_data (hide)'!G$1,FALSE)</f>
        <v>315.7</v>
      </c>
      <c r="S24" s="54">
        <f>VLOOKUP($B24,'source_data (hide)'!$A:$L,'source_data (hide)'!H$1,FALSE)</f>
        <v>314</v>
      </c>
      <c r="T24" s="54">
        <f>VLOOKUP($B24,'source_data (hide)'!$A:$L,'source_data (hide)'!I$1,FALSE)</f>
        <v>300.5</v>
      </c>
      <c r="U24" s="54">
        <f>VLOOKUP($B24,'source_data (hide)'!$A:$L,'source_data (hide)'!J$1,FALSE)</f>
        <v>285.8</v>
      </c>
      <c r="V24" s="54">
        <f>VLOOKUP($B24,'source_data (hide)'!$A:$L,'source_data (hide)'!K$1,FALSE)</f>
        <v>272.8</v>
      </c>
      <c r="W24" s="54">
        <f>VLOOKUP($B24,'source_data (hide)'!$A:$L,'source_data (hide)'!L$1,FALSE)</f>
        <v>256.2</v>
      </c>
      <c r="X24" s="54">
        <f>VLOOKUP($B24,'source_data (hide)'!$A:$M,'source_data (hide)'!M$1,FALSE)</f>
        <v>240.9</v>
      </c>
      <c r="Y24" s="54">
        <f>VLOOKUP($B24,'source_data (hide)'!$A:$N,'source_data (hide)'!N$1,FALSE)</f>
        <v>232.9</v>
      </c>
      <c r="Z24" s="54">
        <f>VLOOKUP($B24,'source_data (hide)'!$A:$P,'source_data (hide)'!O$1,FALSE)</f>
        <v>225.2</v>
      </c>
      <c r="AA24" s="54">
        <f>VLOOKUP($B24,'source_data (hide)'!$A:$P,'source_data (hide)'!P$1,FALSE)</f>
        <v>224.18</v>
      </c>
      <c r="AB24" s="48"/>
      <c r="AC24" s="54">
        <f t="shared" si="0"/>
        <v>-1.0199999999999818</v>
      </c>
      <c r="AD24" s="55">
        <f t="shared" si="1"/>
        <v>-4.5293072824155178E-3</v>
      </c>
      <c r="AE24" s="48"/>
      <c r="AF24" s="48"/>
      <c r="AG24" s="48"/>
      <c r="AH24" s="48"/>
      <c r="AI24" s="48"/>
      <c r="AJ24" s="48"/>
      <c r="AK24" s="48"/>
      <c r="AL24" s="48"/>
    </row>
    <row r="25" spans="2:38" ht="15" customHeight="1">
      <c r="B25" s="56" t="s">
        <v>15</v>
      </c>
      <c r="C25" s="57">
        <v>47.34</v>
      </c>
      <c r="D25" s="57">
        <v>45.44</v>
      </c>
      <c r="E25" s="57">
        <v>43.6</v>
      </c>
      <c r="F25" s="57">
        <v>43.99</v>
      </c>
      <c r="G25" s="57">
        <v>42.07</v>
      </c>
      <c r="H25" s="57">
        <v>41.24</v>
      </c>
      <c r="I25" s="57">
        <v>41.07</v>
      </c>
      <c r="J25" s="57">
        <v>41.07</v>
      </c>
      <c r="K25" s="57">
        <v>46.19</v>
      </c>
      <c r="L25" s="57">
        <v>40.19</v>
      </c>
      <c r="M25" s="57">
        <v>45.93</v>
      </c>
      <c r="N25" s="57">
        <v>45.9</v>
      </c>
      <c r="O25" s="57">
        <f>VLOOKUP($B25,'source_data (hide)'!$A:$L,'source_data (hide)'!D$1,FALSE)</f>
        <v>45.98</v>
      </c>
      <c r="P25" s="57">
        <f>VLOOKUP($B25,'source_data (hide)'!$A:$L,'source_data (hide)'!E$1,FALSE)</f>
        <v>44.48</v>
      </c>
      <c r="Q25" s="57">
        <f>VLOOKUP($B25,'source_data (hide)'!$A:$L,'source_data (hide)'!F$1,FALSE)</f>
        <v>45</v>
      </c>
      <c r="R25" s="57">
        <f>VLOOKUP($B25,'source_data (hide)'!$A:$L,'source_data (hide)'!G$1,FALSE)</f>
        <v>48.27</v>
      </c>
      <c r="S25" s="57">
        <f>VLOOKUP($B25,'source_data (hide)'!$A:$L,'source_data (hide)'!H$1,FALSE)</f>
        <v>46.78</v>
      </c>
      <c r="T25" s="57">
        <f>VLOOKUP($B25,'source_data (hide)'!$A:$L,'source_data (hide)'!I$1,FALSE)</f>
        <v>49.13</v>
      </c>
      <c r="U25" s="57">
        <f>VLOOKUP($B25,'source_data (hide)'!$A:$L,'source_data (hide)'!J$1,FALSE)</f>
        <v>51.97</v>
      </c>
      <c r="V25" s="57">
        <f>VLOOKUP($B25,'source_data (hide)'!$A:$L,'source_data (hide)'!K$1,FALSE)</f>
        <v>52.12</v>
      </c>
      <c r="W25" s="57">
        <f>VLOOKUP($B25,'source_data (hide)'!$A:$L,'source_data (hide)'!L$1,FALSE)</f>
        <v>53</v>
      </c>
      <c r="X25" s="57">
        <f>VLOOKUP($B25,'source_data (hide)'!$A:$M,'source_data (hide)'!M$1,FALSE)</f>
        <v>54.15</v>
      </c>
      <c r="Y25" s="57">
        <f>VLOOKUP($B25,'source_data (hide)'!$A:$N,'source_data (hide)'!N$1,FALSE)</f>
        <v>54.23</v>
      </c>
      <c r="Z25" s="57">
        <f>VLOOKUP($B25,'source_data (hide)'!$A:$P,'source_data (hide)'!O$1,FALSE)</f>
        <v>54.57</v>
      </c>
      <c r="AA25" s="57">
        <f>VLOOKUP($B25,'source_data (hide)'!$A:$P,'source_data (hide)'!P$1,FALSE)</f>
        <v>55.33</v>
      </c>
      <c r="AB25" s="48"/>
      <c r="AC25" s="57">
        <f t="shared" si="0"/>
        <v>0.75999999999999801</v>
      </c>
      <c r="AD25" s="87">
        <f t="shared" si="1"/>
        <v>1.3927066153564205E-2</v>
      </c>
      <c r="AE25" s="48"/>
      <c r="AF25" s="48"/>
      <c r="AG25" s="48"/>
      <c r="AH25" s="48"/>
      <c r="AI25" s="48"/>
      <c r="AJ25" s="48"/>
      <c r="AK25" s="48"/>
      <c r="AL25" s="48"/>
    </row>
    <row r="26" spans="2:38" ht="15" customHeight="1">
      <c r="B26" s="53" t="s">
        <v>17</v>
      </c>
      <c r="C26" s="54" t="s">
        <v>29</v>
      </c>
      <c r="D26" s="54" t="s">
        <v>29</v>
      </c>
      <c r="E26" s="54" t="s">
        <v>29</v>
      </c>
      <c r="F26" s="54">
        <v>8.24</v>
      </c>
      <c r="G26" s="54">
        <v>8.0299999999999994</v>
      </c>
      <c r="H26" s="54">
        <v>7.61</v>
      </c>
      <c r="I26" s="54">
        <v>7.84</v>
      </c>
      <c r="J26" s="54">
        <v>7.83</v>
      </c>
      <c r="K26" s="54">
        <v>7.45</v>
      </c>
      <c r="L26" s="54">
        <v>7.55</v>
      </c>
      <c r="M26" s="54">
        <v>7.25</v>
      </c>
      <c r="N26" s="54">
        <v>6.93</v>
      </c>
      <c r="O26" s="54">
        <f>VLOOKUP($B26,'source_data (hide)'!$A:$L,'source_data (hide)'!D$1,FALSE)</f>
        <v>6.36</v>
      </c>
      <c r="P26" s="54">
        <f>VLOOKUP($B26,'source_data (hide)'!$A:$L,'source_data (hide)'!E$1,FALSE)</f>
        <v>6.31</v>
      </c>
      <c r="Q26" s="54">
        <f>VLOOKUP($B26,'source_data (hide)'!$A:$L,'source_data (hide)'!F$1,FALSE)</f>
        <v>6.32</v>
      </c>
      <c r="R26" s="54">
        <f>VLOOKUP($B26,'source_data (hide)'!$A:$L,'source_data (hide)'!G$1,FALSE)</f>
        <v>6.33</v>
      </c>
      <c r="S26" s="54">
        <f>VLOOKUP($B26,'source_data (hide)'!$A:$L,'source_data (hide)'!H$1,FALSE)</f>
        <v>6.5</v>
      </c>
      <c r="T26" s="54">
        <f>VLOOKUP($B26,'source_data (hide)'!$A:$L,'source_data (hide)'!I$1,FALSE)</f>
        <v>6.37</v>
      </c>
      <c r="U26" s="54">
        <f>VLOOKUP($B26,'source_data (hide)'!$A:$L,'source_data (hide)'!J$1,FALSE)</f>
        <v>6.5</v>
      </c>
      <c r="V26" s="54">
        <f>VLOOKUP($B26,'source_data (hide)'!$A:$L,'source_data (hide)'!K$1,FALSE)</f>
        <v>6.14</v>
      </c>
      <c r="W26" s="54">
        <f>VLOOKUP($B26,'source_data (hide)'!$A:$L,'source_data (hide)'!L$1,FALSE)</f>
        <v>6.23</v>
      </c>
      <c r="X26" s="54">
        <f>VLOOKUP($B26,'source_data (hide)'!$A:$M,'source_data (hide)'!M$1,FALSE)</f>
        <v>6.12</v>
      </c>
      <c r="Y26" s="54">
        <f>VLOOKUP($B26,'source_data (hide)'!$A:$N,'source_data (hide)'!N$1,FALSE)</f>
        <v>6.06</v>
      </c>
      <c r="Z26" s="54">
        <f>VLOOKUP($B26,'source_data (hide)'!$A:$P,'source_data (hide)'!O$1,FALSE)</f>
        <v>5.87</v>
      </c>
      <c r="AA26" s="54">
        <f>VLOOKUP($B26,'source_data (hide)'!$A:$P,'source_data (hide)'!P$1,FALSE)</f>
        <v>6.12</v>
      </c>
      <c r="AB26" s="48"/>
      <c r="AC26" s="54">
        <f t="shared" si="0"/>
        <v>0.25</v>
      </c>
      <c r="AD26" s="55">
        <f t="shared" si="1"/>
        <v>4.2589437819420706E-2</v>
      </c>
      <c r="AE26" s="48"/>
      <c r="AF26" s="48"/>
      <c r="AG26" s="48"/>
      <c r="AH26" s="48"/>
      <c r="AI26" s="48"/>
      <c r="AJ26" s="48"/>
      <c r="AK26" s="48"/>
      <c r="AL26" s="48"/>
    </row>
    <row r="27" spans="2:38" ht="15" customHeight="1">
      <c r="B27" s="56" t="s">
        <v>18</v>
      </c>
      <c r="C27" s="57">
        <v>1600</v>
      </c>
      <c r="D27" s="57">
        <v>1570</v>
      </c>
      <c r="E27" s="57">
        <v>1532</v>
      </c>
      <c r="F27" s="57">
        <v>1551</v>
      </c>
      <c r="G27" s="57">
        <v>1546</v>
      </c>
      <c r="H27" s="57">
        <v>1551.43</v>
      </c>
      <c r="I27" s="57">
        <v>1502</v>
      </c>
      <c r="J27" s="57">
        <v>1486</v>
      </c>
      <c r="K27" s="57">
        <v>1443</v>
      </c>
      <c r="L27" s="57">
        <v>1490</v>
      </c>
      <c r="M27" s="57">
        <v>1587</v>
      </c>
      <c r="N27" s="57">
        <v>1562</v>
      </c>
      <c r="O27" s="57">
        <f>VLOOKUP($B27,'source_data (hide)'!$A:$L,'source_data (hide)'!D$1,FALSE)</f>
        <v>1518</v>
      </c>
      <c r="P27" s="57">
        <f>VLOOKUP($B27,'source_data (hide)'!$A:$L,'source_data (hide)'!E$1,FALSE)</f>
        <v>1504</v>
      </c>
      <c r="Q27" s="57">
        <f>VLOOKUP($B27,'source_data (hide)'!$A:$L,'source_data (hide)'!F$1,FALSE)</f>
        <v>1541</v>
      </c>
      <c r="R27" s="57">
        <f>VLOOKUP($B27,'source_data (hide)'!$A:$L,'source_data (hide)'!G$1,FALSE)</f>
        <v>1597</v>
      </c>
      <c r="S27" s="57">
        <f>VLOOKUP($B27,'source_data (hide)'!$A:$L,'source_data (hide)'!H$1,FALSE)</f>
        <v>1610</v>
      </c>
      <c r="T27" s="57">
        <f>VLOOKUP($B27,'source_data (hide)'!$A:$L,'source_data (hide)'!I$1,FALSE)</f>
        <v>1717</v>
      </c>
      <c r="U27" s="57">
        <f>VLOOKUP($B27,'source_data (hide)'!$A:$L,'source_data (hide)'!J$1,FALSE)</f>
        <v>1794</v>
      </c>
      <c r="V27" s="57">
        <f>VLOOKUP($B27,'source_data (hide)'!$A:$L,'source_data (hide)'!K$1,FALSE)</f>
        <v>1665</v>
      </c>
      <c r="W27" s="57">
        <f>VLOOKUP($B27,'source_data (hide)'!$A:$L,'source_data (hide)'!L$1,FALSE)</f>
        <v>1552</v>
      </c>
      <c r="X27" s="57">
        <f>VLOOKUP($B27,'source_data (hide)'!$A:$M,'source_data (hide)'!M$1,FALSE)</f>
        <v>1590</v>
      </c>
      <c r="Y27" s="57">
        <f>VLOOKUP($B27,'source_data (hide)'!$A:$N,'source_data (hide)'!N$1,FALSE)</f>
        <v>1569</v>
      </c>
      <c r="Z27" s="57">
        <f>VLOOKUP($B27,'source_data (hide)'!$A:$P,'source_data (hide)'!O$1,FALSE)</f>
        <v>1554</v>
      </c>
      <c r="AA27" s="57">
        <f>VLOOKUP($B27,'source_data (hide)'!$A:$P,'source_data (hide)'!P$1,FALSE)</f>
        <v>1570</v>
      </c>
      <c r="AB27" s="48"/>
      <c r="AC27" s="57">
        <f t="shared" si="0"/>
        <v>16</v>
      </c>
      <c r="AD27" s="87">
        <f t="shared" si="1"/>
        <v>1.0296010296010349E-2</v>
      </c>
      <c r="AE27" s="48"/>
      <c r="AF27" s="48"/>
      <c r="AG27" s="48"/>
      <c r="AH27" s="48"/>
      <c r="AI27" s="48"/>
      <c r="AJ27" s="48"/>
      <c r="AK27" s="48"/>
      <c r="AL27" s="48"/>
    </row>
    <row r="28" spans="2:38" ht="15" customHeight="1">
      <c r="B28" s="53" t="s">
        <v>19</v>
      </c>
      <c r="C28" s="54">
        <v>3360.8</v>
      </c>
      <c r="D28" s="54">
        <v>3215.1</v>
      </c>
      <c r="E28" s="54">
        <v>2982.4</v>
      </c>
      <c r="F28" s="54">
        <v>2929.65</v>
      </c>
      <c r="G28" s="54">
        <v>2934.62</v>
      </c>
      <c r="H28" s="54">
        <v>2816.14</v>
      </c>
      <c r="I28" s="54">
        <v>2730.45</v>
      </c>
      <c r="J28" s="54">
        <v>2754.81</v>
      </c>
      <c r="K28" s="54">
        <v>2636.96</v>
      </c>
      <c r="L28" s="54">
        <v>2677.28</v>
      </c>
      <c r="M28" s="54">
        <v>2696.92</v>
      </c>
      <c r="N28" s="54">
        <v>2584.75</v>
      </c>
      <c r="O28" s="54">
        <f>VLOOKUP($B28,'source_data (hide)'!$A:$L,'source_data (hide)'!D$1,FALSE)</f>
        <v>2529.4299999999998</v>
      </c>
      <c r="P28" s="54">
        <f>VLOOKUP($B28,'source_data (hide)'!$A:$L,'source_data (hide)'!E$1,FALSE)</f>
        <v>2446.14</v>
      </c>
      <c r="Q28" s="54">
        <f>VLOOKUP($B28,'source_data (hide)'!$A:$L,'source_data (hide)'!F$1,FALSE)</f>
        <v>2346.1</v>
      </c>
      <c r="R28" s="54">
        <f>VLOOKUP($B28,'source_data (hide)'!$A:$L,'source_data (hide)'!G$1,FALSE)</f>
        <v>2299.08</v>
      </c>
      <c r="S28" s="54">
        <f>VLOOKUP($B28,'source_data (hide)'!$A:$L,'source_data (hide)'!H$1,FALSE)</f>
        <v>2247.8000000000002</v>
      </c>
      <c r="T28" s="54">
        <f>VLOOKUP($B28,'source_data (hide)'!$A:$L,'source_data (hide)'!I$1,FALSE)</f>
        <v>2134.1</v>
      </c>
      <c r="U28" s="54">
        <f>VLOOKUP($B28,'source_data (hide)'!$A:$L,'source_data (hide)'!J$1,FALSE)</f>
        <v>2129.9</v>
      </c>
      <c r="V28" s="54">
        <f>VLOOKUP($B28,'source_data (hide)'!$A:$L,'source_data (hide)'!K$1,FALSE)</f>
        <v>2152.9</v>
      </c>
      <c r="W28" s="54">
        <f>VLOOKUP($B28,'source_data (hide)'!$A:$L,'source_data (hide)'!L$1,FALSE)</f>
        <v>2214.1</v>
      </c>
      <c r="X28" s="54">
        <f>VLOOKUP($B28,'source_data (hide)'!$A:$M,'source_data (hide)'!M$1,FALSE)</f>
        <v>2166.9</v>
      </c>
      <c r="Y28" s="54">
        <f>VLOOKUP($B28,'source_data (hide)'!$A:$N,'source_data (hide)'!N$1,FALSE)</f>
        <v>2125.6999999999998</v>
      </c>
      <c r="Z28" s="54">
        <f>VLOOKUP($B28,'source_data (hide)'!$A:$P,'source_data (hide)'!O$1,FALSE)</f>
        <v>2035.2</v>
      </c>
      <c r="AA28" s="54">
        <f>VLOOKUP($B28,'source_data (hide)'!$A:$P,'source_data (hide)'!P$1,FALSE)</f>
        <v>2037.28</v>
      </c>
      <c r="AB28" s="48"/>
      <c r="AC28" s="54">
        <f t="shared" si="0"/>
        <v>2.0799999999999272</v>
      </c>
      <c r="AD28" s="55">
        <f t="shared" si="1"/>
        <v>1.0220125786162271E-3</v>
      </c>
      <c r="AE28" s="48"/>
      <c r="AF28" s="48"/>
      <c r="AG28" s="48"/>
      <c r="AH28" s="48"/>
      <c r="AI28" s="48"/>
      <c r="AJ28" s="48"/>
      <c r="AK28" s="48"/>
      <c r="AL28" s="48"/>
    </row>
    <row r="29" spans="2:38" ht="15" customHeight="1">
      <c r="B29" s="56" t="s">
        <v>20</v>
      </c>
      <c r="C29" s="57">
        <v>372</v>
      </c>
      <c r="D29" s="57">
        <v>356.74</v>
      </c>
      <c r="E29" s="57">
        <v>328.99</v>
      </c>
      <c r="F29" s="57">
        <v>304.99</v>
      </c>
      <c r="G29" s="57">
        <v>299.06</v>
      </c>
      <c r="H29" s="57">
        <v>288.39999999999998</v>
      </c>
      <c r="I29" s="57">
        <v>296.70999999999998</v>
      </c>
      <c r="J29" s="57">
        <v>284.97000000000003</v>
      </c>
      <c r="K29" s="57">
        <v>270.37</v>
      </c>
      <c r="L29" s="57">
        <v>269.26</v>
      </c>
      <c r="M29" s="57">
        <v>264.82</v>
      </c>
      <c r="N29" s="57">
        <v>255.41</v>
      </c>
      <c r="O29" s="57">
        <f>VLOOKUP($B29,'source_data (hide)'!$A:$L,'source_data (hide)'!D$1,FALSE)</f>
        <v>243.24</v>
      </c>
      <c r="P29" s="57">
        <f>VLOOKUP($B29,'source_data (hide)'!$A:$L,'source_data (hide)'!E$1,FALSE)</f>
        <v>241.95</v>
      </c>
      <c r="Q29" s="57">
        <f>VLOOKUP($B29,'source_data (hide)'!$A:$L,'source_data (hide)'!F$1,FALSE)</f>
        <v>236.56</v>
      </c>
      <c r="R29" s="57">
        <f>VLOOKUP($B29,'source_data (hide)'!$A:$L,'source_data (hide)'!G$1,FALSE)</f>
        <v>230.84</v>
      </c>
      <c r="S29" s="57">
        <f>VLOOKUP($B29,'source_data (hide)'!$A:$L,'source_data (hide)'!H$1,FALSE)</f>
        <v>233.83</v>
      </c>
      <c r="T29" s="57">
        <f>VLOOKUP($B29,'source_data (hide)'!$A:$L,'source_data (hide)'!I$1,FALSE)</f>
        <v>243.26</v>
      </c>
      <c r="U29" s="57">
        <f>VLOOKUP($B29,'source_data (hide)'!$A:$L,'source_data (hide)'!J$1,FALSE)</f>
        <v>238.91</v>
      </c>
      <c r="V29" s="57">
        <f>VLOOKUP($B29,'source_data (hide)'!$A:$L,'source_data (hide)'!K$1,FALSE)</f>
        <v>238.63</v>
      </c>
      <c r="W29" s="57">
        <f>VLOOKUP($B29,'source_data (hide)'!$A:$L,'source_data (hide)'!L$1,FALSE)</f>
        <v>235.47</v>
      </c>
      <c r="X29" s="57">
        <f>VLOOKUP($B29,'source_data (hide)'!$A:$M,'source_data (hide)'!M$1,FALSE)</f>
        <v>234.23</v>
      </c>
      <c r="Y29" s="57">
        <f>VLOOKUP($B29,'source_data (hide)'!$A:$N,'source_data (hide)'!N$1,FALSE)</f>
        <v>232.75</v>
      </c>
      <c r="Z29" s="57">
        <f>VLOOKUP($B29,'source_data (hide)'!$A:$P,'source_data (hide)'!O$1,FALSE)</f>
        <v>230.02</v>
      </c>
      <c r="AA29" s="57">
        <f>VLOOKUP($B29,'source_data (hide)'!$A:$P,'source_data (hide)'!P$1,FALSE)</f>
        <v>224.16</v>
      </c>
      <c r="AB29" s="48"/>
      <c r="AC29" s="57">
        <f t="shared" si="0"/>
        <v>-5.8600000000000136</v>
      </c>
      <c r="AD29" s="87">
        <f t="shared" si="1"/>
        <v>-2.54760455612556E-2</v>
      </c>
      <c r="AE29" s="48"/>
      <c r="AF29" s="48"/>
      <c r="AG29" s="48"/>
      <c r="AH29" s="48"/>
      <c r="AI29" s="48"/>
      <c r="AJ29" s="48"/>
      <c r="AK29" s="48"/>
      <c r="AL29" s="48"/>
    </row>
    <row r="30" spans="2:38" ht="15" customHeight="1">
      <c r="B30" s="53" t="s">
        <v>21</v>
      </c>
      <c r="C30" s="54" t="s">
        <v>29</v>
      </c>
      <c r="D30" s="54" t="s">
        <v>29</v>
      </c>
      <c r="E30" s="54" t="s">
        <v>29</v>
      </c>
      <c r="F30" s="54">
        <v>1619.5</v>
      </c>
      <c r="G30" s="54">
        <v>1627.4</v>
      </c>
      <c r="H30" s="54" t="s">
        <v>29</v>
      </c>
      <c r="I30" s="54">
        <v>1566.4</v>
      </c>
      <c r="J30" s="54">
        <v>1625.4</v>
      </c>
      <c r="K30" s="54">
        <v>1639.36</v>
      </c>
      <c r="L30" s="54">
        <v>1572.9</v>
      </c>
      <c r="M30" s="54">
        <v>1483.3</v>
      </c>
      <c r="N30" s="54">
        <v>1419</v>
      </c>
      <c r="O30" s="54">
        <f>VLOOKUP($B30,'source_data (hide)'!$A:$L,'source_data (hide)'!D$1,FALSE)</f>
        <v>1178.5999999999999</v>
      </c>
      <c r="P30" s="54">
        <f>VLOOKUP($B30,'source_data (hide)'!$A:$L,'source_data (hide)'!E$1,FALSE)</f>
        <v>1170</v>
      </c>
      <c r="Q30" s="54">
        <f>VLOOKUP($B30,'source_data (hide)'!$A:$L,'source_data (hide)'!F$1,FALSE)</f>
        <v>1162.7</v>
      </c>
      <c r="R30" s="54">
        <f>VLOOKUP($B30,'source_data (hide)'!$A:$L,'source_data (hide)'!G$1,FALSE)</f>
        <v>1168.9000000000001</v>
      </c>
      <c r="S30" s="54">
        <f>VLOOKUP($B30,'source_data (hide)'!$A:$L,'source_data (hide)'!H$1,FALSE)</f>
        <v>1188.4000000000001</v>
      </c>
      <c r="T30" s="54">
        <f>VLOOKUP($B30,'source_data (hide)'!$A:$L,'source_data (hide)'!I$1,FALSE)</f>
        <v>1190.7</v>
      </c>
      <c r="U30" s="54">
        <f>VLOOKUP($B30,'source_data (hide)'!$A:$L,'source_data (hide)'!J$1,FALSE)</f>
        <v>1192.5999999999999</v>
      </c>
      <c r="V30" s="54">
        <f>VLOOKUP($B30,'source_data (hide)'!$A:$L,'source_data (hide)'!K$1,FALSE)</f>
        <v>1175.4000000000001</v>
      </c>
      <c r="W30" s="54">
        <f>VLOOKUP($B30,'source_data (hide)'!$A:$L,'source_data (hide)'!L$1,FALSE)</f>
        <v>1158.2</v>
      </c>
      <c r="X30" s="54">
        <f>VLOOKUP($B30,'source_data (hide)'!$A:$M,'source_data (hide)'!M$1,FALSE)</f>
        <v>1138.8</v>
      </c>
      <c r="Y30" s="54">
        <f>VLOOKUP($B30,'source_data (hide)'!$A:$N,'source_data (hide)'!N$1,FALSE)</f>
        <v>1121.9000000000001</v>
      </c>
      <c r="Z30" s="54">
        <f>VLOOKUP($B30,'source_data (hide)'!$A:$P,'source_data (hide)'!O$1,FALSE)</f>
        <v>1081.9000000000001</v>
      </c>
      <c r="AA30" s="54">
        <f>VLOOKUP($B30,'source_data (hide)'!$A:$P,'source_data (hide)'!P$1,FALSE)</f>
        <v>1080.8</v>
      </c>
      <c r="AB30" s="48"/>
      <c r="AC30" s="54">
        <f t="shared" si="0"/>
        <v>-1.1000000000001364</v>
      </c>
      <c r="AD30" s="55">
        <f t="shared" si="1"/>
        <v>-1.0167298271560599E-3</v>
      </c>
      <c r="AE30" s="48"/>
      <c r="AF30" s="48"/>
      <c r="AG30" s="48"/>
      <c r="AH30" s="48"/>
      <c r="AI30" s="48"/>
      <c r="AJ30" s="48"/>
      <c r="AK30" s="48"/>
      <c r="AL30" s="48"/>
    </row>
    <row r="31" spans="2:38" ht="15" customHeight="1">
      <c r="B31" s="56" t="s">
        <v>24</v>
      </c>
      <c r="C31" s="57">
        <v>265</v>
      </c>
      <c r="D31" s="57">
        <v>250.97</v>
      </c>
      <c r="E31" s="57">
        <v>242.5</v>
      </c>
      <c r="F31" s="57">
        <v>230.38</v>
      </c>
      <c r="G31" s="57">
        <v>230.18</v>
      </c>
      <c r="H31" s="57">
        <v>214.47</v>
      </c>
      <c r="I31" s="57">
        <v>201.73</v>
      </c>
      <c r="J31" s="57">
        <v>198.58</v>
      </c>
      <c r="K31" s="57">
        <v>184.95</v>
      </c>
      <c r="L31" s="57">
        <v>180.21</v>
      </c>
      <c r="M31" s="57">
        <v>173.85</v>
      </c>
      <c r="N31" s="57">
        <v>162.5</v>
      </c>
      <c r="O31" s="57">
        <f>VLOOKUP($B31,'source_data (hide)'!$A:$L,'source_data (hide)'!D$1,FALSE)</f>
        <v>159.26</v>
      </c>
      <c r="P31" s="57">
        <f>VLOOKUP($B31,'source_data (hide)'!$A:$L,'source_data (hide)'!E$1,FALSE)</f>
        <v>154.11000000000001</v>
      </c>
      <c r="Q31" s="57">
        <f>VLOOKUP($B31,'source_data (hide)'!$A:$L,'source_data (hide)'!F$1,FALSE)</f>
        <v>149.79</v>
      </c>
      <c r="R31" s="57">
        <f>VLOOKUP($B31,'source_data (hide)'!$A:$L,'source_data (hide)'!G$1,FALSE)</f>
        <v>144.88</v>
      </c>
      <c r="S31" s="57">
        <f>VLOOKUP($B31,'source_data (hide)'!$A:$L,'source_data (hide)'!H$1,FALSE)</f>
        <v>143.08000000000001</v>
      </c>
      <c r="T31" s="57">
        <f>VLOOKUP($B31,'source_data (hide)'!$A:$L,'source_data (hide)'!I$1,FALSE)</f>
        <v>139.26</v>
      </c>
      <c r="U31" s="57">
        <f>VLOOKUP($B31,'source_data (hide)'!$A:$L,'source_data (hide)'!J$1,FALSE)</f>
        <v>132.61000000000001</v>
      </c>
      <c r="V31" s="57">
        <f>VLOOKUP($B31,'source_data (hide)'!$A:$L,'source_data (hide)'!K$1,FALSE)</f>
        <v>129.86000000000001</v>
      </c>
      <c r="W31" s="57">
        <f>VLOOKUP($B31,'source_data (hide)'!$A:$L,'source_data (hide)'!L$1,FALSE)</f>
        <v>127.87</v>
      </c>
      <c r="X31" s="57">
        <f>VLOOKUP($B31,'source_data (hide)'!$A:$M,'source_data (hide)'!M$1,FALSE)</f>
        <v>125.85</v>
      </c>
      <c r="Y31" s="57">
        <f>VLOOKUP($B31,'source_data (hide)'!$A:$N,'source_data (hide)'!N$1,FALSE)</f>
        <v>122.05</v>
      </c>
      <c r="Z31" s="57">
        <f>VLOOKUP($B31,'source_data (hide)'!$A:$P,'source_data (hide)'!O$1,FALSE)</f>
        <v>120.07</v>
      </c>
      <c r="AA31" s="57">
        <f>VLOOKUP($B31,'source_data (hide)'!$A:$P,'source_data (hide)'!P$1,FALSE)</f>
        <v>115.95</v>
      </c>
      <c r="AB31" s="48"/>
      <c r="AC31" s="57">
        <f t="shared" si="0"/>
        <v>-4.1199999999999903</v>
      </c>
      <c r="AD31" s="87">
        <f t="shared" si="1"/>
        <v>-3.4313317231614793E-2</v>
      </c>
      <c r="AE31" s="48"/>
      <c r="AF31" s="48"/>
      <c r="AG31" s="48"/>
      <c r="AH31" s="48"/>
      <c r="AI31" s="48"/>
      <c r="AJ31" s="48"/>
      <c r="AK31" s="48"/>
      <c r="AL31" s="48"/>
    </row>
    <row r="32" spans="2:38" ht="15" customHeight="1">
      <c r="B32" s="53" t="s">
        <v>23</v>
      </c>
      <c r="C32" s="54">
        <v>146.5</v>
      </c>
      <c r="D32" s="54">
        <v>149.08000000000001</v>
      </c>
      <c r="E32" s="54">
        <v>140.24</v>
      </c>
      <c r="F32" s="54">
        <v>135.81</v>
      </c>
      <c r="G32" s="54">
        <v>139.97999999999999</v>
      </c>
      <c r="H32" s="54">
        <v>130.71</v>
      </c>
      <c r="I32" s="54">
        <v>134.01</v>
      </c>
      <c r="J32" s="54">
        <v>120.27</v>
      </c>
      <c r="K32" s="54">
        <v>112.51</v>
      </c>
      <c r="L32" s="54">
        <v>117.17</v>
      </c>
      <c r="M32" s="54">
        <v>113.45</v>
      </c>
      <c r="N32" s="54">
        <v>113.1</v>
      </c>
      <c r="O32" s="54">
        <f>VLOOKUP($B32,'source_data (hide)'!$A:$L,'source_data (hide)'!D$1,FALSE)</f>
        <v>109.47</v>
      </c>
      <c r="P32" s="54">
        <f>VLOOKUP($B32,'source_data (hide)'!$A:$L,'source_data (hide)'!E$1,FALSE)</f>
        <v>109.07</v>
      </c>
      <c r="Q32" s="54">
        <f>VLOOKUP($B32,'source_data (hide)'!$A:$L,'source_data (hide)'!F$1,FALSE)</f>
        <v>111.02</v>
      </c>
      <c r="R32" s="54">
        <f>VLOOKUP($B32,'source_data (hide)'!$A:$L,'source_data (hide)'!G$1,FALSE)</f>
        <v>109.57</v>
      </c>
      <c r="S32" s="54">
        <f>VLOOKUP($B32,'source_data (hide)'!$A:$L,'source_data (hide)'!H$1,FALSE)</f>
        <v>107.84</v>
      </c>
      <c r="T32" s="54">
        <f>VLOOKUP($B32,'source_data (hide)'!$A:$L,'source_data (hide)'!I$1,FALSE)</f>
        <v>112.84</v>
      </c>
      <c r="U32" s="54">
        <f>VLOOKUP($B32,'source_data (hide)'!$A:$L,'source_data (hide)'!J$1,FALSE)</f>
        <v>107.84</v>
      </c>
      <c r="V32" s="54">
        <f>VLOOKUP($B32,'source_data (hide)'!$A:$L,'source_data (hide)'!K$1,FALSE)</f>
        <v>108.83</v>
      </c>
      <c r="W32" s="54">
        <f>VLOOKUP($B32,'source_data (hide)'!$A:$L,'source_data (hide)'!L$1,FALSE)</f>
        <v>102.71</v>
      </c>
      <c r="X32" s="54">
        <f>VLOOKUP($B32,'source_data (hide)'!$A:$M,'source_data (hide)'!M$1,FALSE)</f>
        <v>100.84</v>
      </c>
      <c r="Y32" s="54">
        <f>VLOOKUP($B32,'source_data (hide)'!$A:$N,'source_data (hide)'!N$1,FALSE)</f>
        <v>99.21</v>
      </c>
      <c r="Z32" s="54">
        <f>VLOOKUP($B32,'source_data (hide)'!$A:$P,'source_data (hide)'!O$1,FALSE)</f>
        <v>100.92</v>
      </c>
      <c r="AA32" s="54">
        <f>VLOOKUP($B32,'source_data (hide)'!$A:$P,'source_data (hide)'!P$1,FALSE)</f>
        <v>93.25</v>
      </c>
      <c r="AB32" s="48"/>
      <c r="AC32" s="54">
        <f t="shared" si="0"/>
        <v>-7.6700000000000017</v>
      </c>
      <c r="AD32" s="55">
        <f t="shared" si="1"/>
        <v>-7.60007927070947E-2</v>
      </c>
      <c r="AE32" s="48"/>
      <c r="AF32" s="48"/>
      <c r="AG32" s="48"/>
      <c r="AH32" s="48"/>
      <c r="AI32" s="48"/>
      <c r="AJ32" s="48"/>
      <c r="AK32" s="48"/>
      <c r="AL32" s="48"/>
    </row>
    <row r="33" spans="2:38" ht="15" customHeight="1">
      <c r="B33" s="56" t="s">
        <v>7</v>
      </c>
      <c r="C33" s="57">
        <v>1278</v>
      </c>
      <c r="D33" s="57">
        <v>1207</v>
      </c>
      <c r="E33" s="57">
        <v>1140.57</v>
      </c>
      <c r="F33" s="57">
        <v>1181.99</v>
      </c>
      <c r="G33" s="57">
        <v>1154.21</v>
      </c>
      <c r="H33" s="57">
        <v>1117.67</v>
      </c>
      <c r="I33" s="57">
        <v>1056.92</v>
      </c>
      <c r="J33" s="57">
        <v>1017.93</v>
      </c>
      <c r="K33" s="57">
        <v>942</v>
      </c>
      <c r="L33" s="57">
        <v>903.29</v>
      </c>
      <c r="M33" s="57">
        <v>888.29</v>
      </c>
      <c r="N33" s="57">
        <v>828.35</v>
      </c>
      <c r="O33" s="57">
        <f>VLOOKUP($B33,'source_data (hide)'!$A:$L,'source_data (hide)'!D$1,FALSE)</f>
        <v>845.29</v>
      </c>
      <c r="P33" s="57">
        <f>VLOOKUP($B33,'source_data (hide)'!$A:$L,'source_data (hide)'!E$1,FALSE)</f>
        <v>797.89</v>
      </c>
      <c r="Q33" s="57">
        <f>VLOOKUP($B33,'source_data (hide)'!$A:$L,'source_data (hide)'!F$1,FALSE)</f>
        <v>827.21</v>
      </c>
      <c r="R33" s="57">
        <f>VLOOKUP($B33,'source_data (hide)'!$A:$L,'source_data (hide)'!G$1,FALSE)</f>
        <v>844.06</v>
      </c>
      <c r="S33" s="57">
        <f>VLOOKUP($B33,'source_data (hide)'!$A:$L,'source_data (hide)'!H$1,FALSE)</f>
        <v>844.79</v>
      </c>
      <c r="T33" s="57">
        <f>VLOOKUP($B33,'source_data (hide)'!$A:$L,'source_data (hide)'!I$1,FALSE)</f>
        <v>844.11</v>
      </c>
      <c r="U33" s="57">
        <f>VLOOKUP($B33,'source_data (hide)'!$A:$L,'source_data (hide)'!J$1,FALSE)</f>
        <v>834.45</v>
      </c>
      <c r="V33" s="57">
        <f>VLOOKUP($B33,'source_data (hide)'!$A:$L,'source_data (hide)'!K$1,FALSE)</f>
        <v>823.39</v>
      </c>
      <c r="W33" s="57">
        <f>VLOOKUP($B33,'source_data (hide)'!$A:$L,'source_data (hide)'!L$1,FALSE)</f>
        <v>816.69</v>
      </c>
      <c r="X33" s="57">
        <f>VLOOKUP($B33,'source_data (hide)'!$A:$M,'source_data (hide)'!M$1,FALSE)</f>
        <v>812.87</v>
      </c>
      <c r="Y33" s="57">
        <f>VLOOKUP($B33,'source_data (hide)'!$A:$N,'source_data (hide)'!N$1,FALSE)</f>
        <v>810.74</v>
      </c>
      <c r="Z33" s="57">
        <f>VLOOKUP($B33,'source_data (hide)'!$A:$P,'source_data (hide)'!O$1,FALSE)</f>
        <v>808.86</v>
      </c>
      <c r="AA33" s="57">
        <f>VLOOKUP($B33,'source_data (hide)'!$A:$P,'source_data (hide)'!P$1,FALSE)</f>
        <v>810.11</v>
      </c>
      <c r="AB33" s="48"/>
      <c r="AC33" s="57">
        <f t="shared" si="0"/>
        <v>1.25</v>
      </c>
      <c r="AD33" s="87">
        <f t="shared" si="1"/>
        <v>1.5453848626461042E-3</v>
      </c>
      <c r="AE33" s="48"/>
      <c r="AF33" s="48"/>
      <c r="AG33" s="48"/>
      <c r="AH33" s="48"/>
      <c r="AI33" s="48"/>
      <c r="AJ33" s="48"/>
      <c r="AK33" s="48"/>
      <c r="AL33" s="48"/>
    </row>
    <row r="34" spans="2:38" ht="15" customHeight="1">
      <c r="B34" s="53" t="s">
        <v>22</v>
      </c>
      <c r="C34" s="54">
        <v>471.1</v>
      </c>
      <c r="D34" s="54">
        <v>447.4</v>
      </c>
      <c r="E34" s="54">
        <v>425.8</v>
      </c>
      <c r="F34" s="54">
        <v>425.33</v>
      </c>
      <c r="G34" s="54">
        <v>403.4</v>
      </c>
      <c r="H34" s="54">
        <v>403.7</v>
      </c>
      <c r="I34" s="54">
        <v>401.12</v>
      </c>
      <c r="J34" s="54">
        <v>390.68</v>
      </c>
      <c r="K34" s="54">
        <v>384.69</v>
      </c>
      <c r="L34" s="54">
        <v>365.73</v>
      </c>
      <c r="M34" s="54">
        <v>365.58</v>
      </c>
      <c r="N34" s="54">
        <v>354.22</v>
      </c>
      <c r="O34" s="54">
        <f>VLOOKUP($B34,'source_data (hide)'!$A:$L,'source_data (hide)'!D$1,FALSE)</f>
        <v>348.56</v>
      </c>
      <c r="P34" s="54">
        <f>VLOOKUP($B34,'source_data (hide)'!$A:$L,'source_data (hide)'!E$1,FALSE)</f>
        <v>347.65</v>
      </c>
      <c r="Q34" s="54">
        <f>VLOOKUP($B34,'source_data (hide)'!$A:$L,'source_data (hide)'!F$1,FALSE)</f>
        <v>345.53</v>
      </c>
      <c r="R34" s="54">
        <f>VLOOKUP($B34,'source_data (hide)'!$A:$L,'source_data (hide)'!G$1,FALSE)</f>
        <v>346.12</v>
      </c>
      <c r="S34" s="54">
        <f>VLOOKUP($B34,'source_data (hide)'!$A:$L,'source_data (hide)'!H$1,FALSE)</f>
        <v>344.19</v>
      </c>
      <c r="T34" s="54">
        <f>VLOOKUP($B34,'source_data (hide)'!$A:$L,'source_data (hide)'!I$1,FALSE)</f>
        <v>336.8</v>
      </c>
      <c r="U34" s="54">
        <f>VLOOKUP($B34,'source_data (hide)'!$A:$L,'source_data (hide)'!J$1,FALSE)</f>
        <v>326.12</v>
      </c>
      <c r="V34" s="54">
        <f>VLOOKUP($B34,'source_data (hide)'!$A:$L,'source_data (hide)'!K$1,FALSE)</f>
        <v>323.44</v>
      </c>
      <c r="W34" s="54">
        <f>VLOOKUP($B34,'source_data (hide)'!$A:$L,'source_data (hide)'!L$1,FALSE)</f>
        <v>313.05</v>
      </c>
      <c r="X34" s="54">
        <f>VLOOKUP($B34,'source_data (hide)'!$A:$M,'source_data (hide)'!M$1,FALSE)</f>
        <v>301.38</v>
      </c>
      <c r="Y34" s="54">
        <f>VLOOKUP($B34,'source_data (hide)'!$A:$N,'source_data (hide)'!N$1,FALSE)</f>
        <v>304.39999999999998</v>
      </c>
      <c r="Z34" s="54">
        <f>VLOOKUP($B34,'source_data (hide)'!$A:$P,'source_data (hide)'!O$1,FALSE)</f>
        <v>299.60000000000002</v>
      </c>
      <c r="AA34" s="54">
        <f>VLOOKUP($B34,'source_data (hide)'!$A:$P,'source_data (hide)'!P$1,FALSE)</f>
        <v>297.67</v>
      </c>
      <c r="AB34" s="48"/>
      <c r="AC34" s="54">
        <f t="shared" si="0"/>
        <v>-1.9300000000000068</v>
      </c>
      <c r="AD34" s="55">
        <f t="shared" si="1"/>
        <v>-6.4419225634179123E-3</v>
      </c>
      <c r="AE34" s="48"/>
      <c r="AF34" s="48"/>
      <c r="AG34" s="48"/>
      <c r="AH34" s="48"/>
      <c r="AI34" s="48"/>
      <c r="AJ34" s="48"/>
      <c r="AK34" s="48"/>
      <c r="AL34" s="48"/>
    </row>
    <row r="35" spans="2:38" ht="15" customHeight="1">
      <c r="B35" s="56" t="s">
        <v>25</v>
      </c>
      <c r="C35" s="57">
        <v>2474.65</v>
      </c>
      <c r="D35" s="57">
        <v>2438.31</v>
      </c>
      <c r="E35" s="57">
        <v>2339.04</v>
      </c>
      <c r="F35" s="57">
        <v>2203.27</v>
      </c>
      <c r="G35" s="57">
        <v>2229.4499999999998</v>
      </c>
      <c r="H35" s="57">
        <v>2206.7399999999998</v>
      </c>
      <c r="I35" s="57">
        <v>2054</v>
      </c>
      <c r="J35" s="57">
        <v>2007</v>
      </c>
      <c r="K35" s="57">
        <v>2005</v>
      </c>
      <c r="L35" s="57">
        <v>1977</v>
      </c>
      <c r="M35" s="57">
        <v>1903</v>
      </c>
      <c r="N35" s="57">
        <v>1864</v>
      </c>
      <c r="O35" s="57">
        <f>VLOOKUP($B35,'source_data (hide)'!$A:$L,'source_data (hide)'!D$1,FALSE)</f>
        <v>1847</v>
      </c>
      <c r="P35" s="57">
        <f>VLOOKUP($B35,'source_data (hide)'!$A:$L,'source_data (hide)'!E$1,FALSE)</f>
        <v>1800</v>
      </c>
      <c r="Q35" s="57">
        <f>VLOOKUP($B35,'source_data (hide)'!$A:$L,'source_data (hide)'!F$1,FALSE)</f>
        <v>1786</v>
      </c>
      <c r="R35" s="57">
        <f>VLOOKUP($B35,'source_data (hide)'!$A:$L,'source_data (hide)'!G$1,FALSE)</f>
        <v>1817</v>
      </c>
      <c r="S35" s="57">
        <f>VLOOKUP($B35,'source_data (hide)'!$A:$L,'source_data (hide)'!H$1,FALSE)</f>
        <v>1883</v>
      </c>
      <c r="T35" s="57">
        <f>VLOOKUP($B35,'source_data (hide)'!$A:$L,'source_data (hide)'!I$1,FALSE)</f>
        <v>1918</v>
      </c>
      <c r="U35" s="57">
        <f>VLOOKUP($B35,'source_data (hide)'!$A:$L,'source_data (hide)'!J$1,FALSE)</f>
        <v>1898</v>
      </c>
      <c r="V35" s="57">
        <f>VLOOKUP($B35,'source_data (hide)'!$A:$L,'source_data (hide)'!K$1,FALSE)</f>
        <v>1904</v>
      </c>
      <c r="W35" s="57">
        <f>VLOOKUP($B35,'source_data (hide)'!$A:$L,'source_data (hide)'!L$1,FALSE)</f>
        <v>1879</v>
      </c>
      <c r="X35" s="57">
        <f>VLOOKUP($B35,'source_data (hide)'!$A:$M,'source_data (hide)'!M$1,FALSE)</f>
        <v>1867</v>
      </c>
      <c r="Y35" s="57" t="str">
        <f>VLOOKUP($B35,'source_data (hide)'!$A:$N,'source_data (hide)'!N$1,FALSE)</f>
        <v>:</v>
      </c>
      <c r="Z35" s="57" t="s">
        <v>29</v>
      </c>
      <c r="AA35" s="57" t="s">
        <v>29</v>
      </c>
      <c r="AB35" s="48"/>
      <c r="AC35" s="57" t="s">
        <v>29</v>
      </c>
      <c r="AD35" s="57" t="s">
        <v>29</v>
      </c>
      <c r="AE35" s="48"/>
      <c r="AF35" s="48"/>
      <c r="AG35" s="48"/>
      <c r="AH35" s="48"/>
      <c r="AI35" s="48"/>
      <c r="AJ35" s="48"/>
      <c r="AK35" s="48"/>
      <c r="AL35" s="48"/>
    </row>
    <row r="36" spans="2:38" ht="15" customHeight="1">
      <c r="B36" s="53" t="s">
        <v>26</v>
      </c>
      <c r="C36" s="54">
        <v>21416.13</v>
      </c>
      <c r="D36" s="54">
        <v>21023.99</v>
      </c>
      <c r="E36" s="54">
        <v>19883.939999999999</v>
      </c>
      <c r="F36" s="54">
        <v>19969.38</v>
      </c>
      <c r="G36" s="54">
        <v>19509.36</v>
      </c>
      <c r="H36" s="54">
        <v>19217.43</v>
      </c>
      <c r="I36" s="54">
        <v>18690.64</v>
      </c>
      <c r="J36" s="54">
        <v>18230.25</v>
      </c>
      <c r="K36" s="54">
        <v>17861.73</v>
      </c>
      <c r="L36" s="54">
        <v>17785.41</v>
      </c>
      <c r="M36" s="54">
        <v>18051.97</v>
      </c>
      <c r="N36" s="54" t="s">
        <v>29</v>
      </c>
      <c r="O36" s="54">
        <f>VLOOKUP($B36,'source_data (hide)'!$A:$L,'source_data (hide)'!D$1,FALSE)</f>
        <v>17552.54</v>
      </c>
      <c r="P36" s="54">
        <f>VLOOKUP($B36,'source_data (hide)'!$A:$L,'source_data (hide)'!E$1,FALSE)</f>
        <v>17409.28</v>
      </c>
      <c r="Q36" s="54">
        <f>VLOOKUP($B36,'source_data (hide)'!$A:$L,'source_data (hide)'!F$1,FALSE)</f>
        <v>17702.89</v>
      </c>
      <c r="R36" s="54">
        <f>VLOOKUP($B36,'source_data (hide)'!$A:$L,'source_data (hide)'!G$1,FALSE)</f>
        <v>18030.91</v>
      </c>
      <c r="S36" s="54">
        <f>VLOOKUP($B36,'source_data (hide)'!$A:$L,'source_data (hide)'!H$1,FALSE)</f>
        <v>18138.3</v>
      </c>
      <c r="T36" s="54">
        <f>VLOOKUP($B36,'source_data (hide)'!$A:$L,'source_data (hide)'!I$1,FALSE)</f>
        <v>18352.759999999998</v>
      </c>
      <c r="U36" s="54">
        <f>VLOOKUP($B36,'source_data (hide)'!$A:$L,'source_data (hide)'!J$1,FALSE)</f>
        <v>18370.71</v>
      </c>
      <c r="V36" s="54">
        <f>VLOOKUP($B36,'source_data (hide)'!$A:$L,'source_data (hide)'!K$1,FALSE)</f>
        <v>18191.060000000001</v>
      </c>
      <c r="W36" s="54">
        <f>VLOOKUP($B36,'source_data (hide)'!$A:$L,'source_data (hide)'!L$1,FALSE)</f>
        <v>17803.64</v>
      </c>
      <c r="X36" s="54">
        <f>VLOOKUP($B36,'source_data (hide)'!$A:$M,'source_data (hide)'!M$1,FALSE)</f>
        <v>17633.57</v>
      </c>
      <c r="Y36" s="54" t="str">
        <f>VLOOKUP($B36,'source_data (hide)'!$A:$N,'source_data (hide)'!N$1,FALSE)</f>
        <v>:</v>
      </c>
      <c r="Z36" s="54" t="s">
        <v>29</v>
      </c>
      <c r="AA36" s="54" t="s">
        <v>29</v>
      </c>
      <c r="AB36" s="48"/>
      <c r="AC36" s="54" t="s">
        <v>29</v>
      </c>
      <c r="AD36" s="54" t="s">
        <v>29</v>
      </c>
      <c r="AE36" s="48"/>
      <c r="AF36" s="48"/>
      <c r="AG36" s="48"/>
      <c r="AH36" s="48"/>
      <c r="AI36" s="48"/>
      <c r="AJ36" s="48"/>
      <c r="AK36" s="48"/>
      <c r="AL36" s="48"/>
    </row>
    <row r="37" spans="2:38" ht="15" customHeight="1">
      <c r="B37" s="56" t="s">
        <v>27</v>
      </c>
      <c r="C37" s="57" t="s">
        <v>29</v>
      </c>
      <c r="D37" s="57" t="s">
        <v>29</v>
      </c>
      <c r="E37" s="57" t="s">
        <v>29</v>
      </c>
      <c r="F37" s="57">
        <v>24918.32</v>
      </c>
      <c r="G37" s="57">
        <v>24413.91</v>
      </c>
      <c r="H37" s="57">
        <v>23923.17</v>
      </c>
      <c r="I37" s="57">
        <v>23260.63</v>
      </c>
      <c r="J37" s="57">
        <v>22773.23</v>
      </c>
      <c r="K37" s="57">
        <v>22203.1</v>
      </c>
      <c r="L37" s="57">
        <v>22152.6</v>
      </c>
      <c r="M37" s="57">
        <v>22395.24</v>
      </c>
      <c r="N37" s="57" t="s">
        <v>29</v>
      </c>
      <c r="O37" s="57">
        <f>VLOOKUP($B37,'source_data (hide)'!$A:$L,'source_data (hide)'!D$1,FALSE)</f>
        <v>21615.22</v>
      </c>
      <c r="P37" s="57">
        <f>VLOOKUP($B37,'source_data (hide)'!$A:$L,'source_data (hide)'!E$1,FALSE)</f>
        <v>21384.84</v>
      </c>
      <c r="Q37" s="57">
        <f>VLOOKUP($B37,'source_data (hide)'!$A:$L,'source_data (hide)'!F$1,FALSE)</f>
        <v>21554.75</v>
      </c>
      <c r="R37" s="57">
        <f>VLOOKUP($B37,'source_data (hide)'!$A:$L,'source_data (hide)'!G$1,FALSE)</f>
        <v>21819.26</v>
      </c>
      <c r="S37" s="57">
        <f>VLOOKUP($B37,'source_data (hide)'!$A:$L,'source_data (hide)'!H$1,FALSE)</f>
        <v>21871.71</v>
      </c>
      <c r="T37" s="57">
        <f>VLOOKUP($B37,'source_data (hide)'!$A:$L,'source_data (hide)'!I$1,FALSE)</f>
        <v>21944.080000000002</v>
      </c>
      <c r="U37" s="57">
        <f>VLOOKUP($B37,'source_data (hide)'!$A:$L,'source_data (hide)'!J$1,FALSE)</f>
        <v>21913.25</v>
      </c>
      <c r="V37" s="57">
        <f>VLOOKUP($B37,'source_data (hide)'!$A:$L,'source_data (hide)'!K$1,FALSE)</f>
        <v>21737.96</v>
      </c>
      <c r="W37" s="57">
        <f>VLOOKUP($B37,'source_data (hide)'!$A:$L,'source_data (hide)'!L$1,FALSE)</f>
        <v>21369.9</v>
      </c>
      <c r="X37" s="57">
        <f>VLOOKUP($B37,'source_data (hide)'!$A:$M,'source_data (hide)'!M$1,FALSE)</f>
        <v>21137.03</v>
      </c>
      <c r="Y37" s="57" t="str">
        <f>VLOOKUP($B37,'source_data (hide)'!$A:$N,'source_data (hide)'!N$1,FALSE)</f>
        <v>:</v>
      </c>
      <c r="Z37" s="57" t="s">
        <v>29</v>
      </c>
      <c r="AA37" s="57" t="s">
        <v>29</v>
      </c>
      <c r="AB37" s="48"/>
      <c r="AC37" s="57" t="s">
        <v>29</v>
      </c>
      <c r="AD37" s="57" t="s">
        <v>29</v>
      </c>
      <c r="AE37" s="48"/>
      <c r="AF37" s="48"/>
      <c r="AG37" s="48"/>
      <c r="AH37" s="48"/>
      <c r="AI37" s="48"/>
      <c r="AJ37" s="48"/>
      <c r="AK37" s="48"/>
      <c r="AL37" s="48"/>
    </row>
    <row r="38" spans="2:38" s="58" customFormat="1" ht="15" customHeight="1">
      <c r="B38" s="53" t="s">
        <v>28</v>
      </c>
      <c r="C38" s="54" t="s">
        <v>29</v>
      </c>
      <c r="D38" s="54" t="s">
        <v>29</v>
      </c>
      <c r="E38" s="54" t="s">
        <v>29</v>
      </c>
      <c r="F38" s="54">
        <v>26896.42</v>
      </c>
      <c r="G38" s="54">
        <v>26399.51</v>
      </c>
      <c r="H38" s="54" t="s">
        <v>29</v>
      </c>
      <c r="I38" s="54">
        <v>25195.75</v>
      </c>
      <c r="J38" s="54">
        <v>24746.38</v>
      </c>
      <c r="K38" s="54">
        <v>24192.61</v>
      </c>
      <c r="L38" s="54">
        <v>24061.38</v>
      </c>
      <c r="M38" s="54">
        <v>24193.200000000001</v>
      </c>
      <c r="N38" s="54" t="s">
        <v>29</v>
      </c>
      <c r="O38" s="54">
        <f>VLOOKUP($B38,'source_data (hide)'!$A:$L,'source_data (hide)'!D$1,FALSE)</f>
        <v>23107.42</v>
      </c>
      <c r="P38" s="54">
        <f>VLOOKUP($B38,'source_data (hide)'!$A:$L,'source_data (hide)'!E$1,FALSE)</f>
        <v>22868.02</v>
      </c>
      <c r="Q38" s="54">
        <f>VLOOKUP($B38,'source_data (hide)'!$A:$L,'source_data (hide)'!F$1,FALSE)</f>
        <v>23011.94</v>
      </c>
      <c r="R38" s="54">
        <f>VLOOKUP($B38,'source_data (hide)'!$A:$L,'source_data (hide)'!G$1,FALSE)</f>
        <v>23301.41</v>
      </c>
      <c r="S38" s="54">
        <f>VLOOKUP($B38,'source_data (hide)'!$A:$L,'source_data (hide)'!H$1,FALSE)</f>
        <v>23361.82</v>
      </c>
      <c r="T38" s="54">
        <f>VLOOKUP($B38,'source_data (hide)'!$A:$L,'source_data (hide)'!I$1,FALSE)</f>
        <v>23417.74</v>
      </c>
      <c r="U38" s="54">
        <f>VLOOKUP($B38,'source_data (hide)'!$A:$L,'source_data (hide)'!J$1,FALSE)</f>
        <v>23384.77</v>
      </c>
      <c r="V38" s="54">
        <f>VLOOKUP($B38,'source_data (hide)'!$A:$L,'source_data (hide)'!K$1,FALSE)</f>
        <v>23174.14</v>
      </c>
      <c r="W38" s="54">
        <f>VLOOKUP($B38,'source_data (hide)'!$A:$L,'source_data (hide)'!L$1,FALSE)</f>
        <v>22772.46</v>
      </c>
      <c r="X38" s="54">
        <f>VLOOKUP($B38,'source_data (hide)'!$A:$M,'source_data (hide)'!M$1,FALSE)</f>
        <v>22502.52</v>
      </c>
      <c r="Y38" s="54" t="str">
        <f>VLOOKUP($B38,'source_data (hide)'!$A:$N,'source_data (hide)'!N$1,FALSE)</f>
        <v>:</v>
      </c>
      <c r="Z38" s="54" t="s">
        <v>29</v>
      </c>
      <c r="AA38" s="54" t="s">
        <v>29</v>
      </c>
      <c r="AB38" s="59"/>
      <c r="AC38" s="54" t="s">
        <v>29</v>
      </c>
      <c r="AD38" s="54" t="s">
        <v>29</v>
      </c>
      <c r="AE38" s="59"/>
      <c r="AF38" s="59"/>
      <c r="AG38" s="59"/>
      <c r="AH38" s="59"/>
      <c r="AI38" s="59"/>
      <c r="AJ38" s="59"/>
      <c r="AK38" s="59"/>
      <c r="AL38" s="59"/>
    </row>
    <row r="39" spans="2:38" ht="15" customHeight="1">
      <c r="B39" s="56" t="s">
        <v>120</v>
      </c>
      <c r="C39" s="57" t="s">
        <v>29</v>
      </c>
      <c r="D39" s="57" t="s">
        <v>29</v>
      </c>
      <c r="E39" s="57" t="s">
        <v>29</v>
      </c>
      <c r="F39" s="57" t="s">
        <v>29</v>
      </c>
      <c r="G39" s="57" t="s">
        <v>29</v>
      </c>
      <c r="H39" s="57" t="s">
        <v>29</v>
      </c>
      <c r="I39" s="57" t="s">
        <v>29</v>
      </c>
      <c r="J39" s="57" t="s">
        <v>29</v>
      </c>
      <c r="K39" s="57" t="s">
        <v>29</v>
      </c>
      <c r="L39" s="57">
        <v>24286.79</v>
      </c>
      <c r="M39" s="57">
        <v>24405.8</v>
      </c>
      <c r="N39" s="57" t="s">
        <v>29</v>
      </c>
      <c r="O39" s="57">
        <f>VLOOKUP($B39,'source_data (hide)'!$A:$L,'source_data (hide)'!D$1,FALSE)</f>
        <v>23313.919999999998</v>
      </c>
      <c r="P39" s="57">
        <f>VLOOKUP($B39,'source_data (hide)'!$A:$L,'source_data (hide)'!E$1,FALSE)</f>
        <v>23052.720000000001</v>
      </c>
      <c r="Q39" s="57">
        <f>VLOOKUP($B39,'source_data (hide)'!$A:$L,'source_data (hide)'!F$1,FALSE)</f>
        <v>23192.94</v>
      </c>
      <c r="R39" s="57">
        <f>VLOOKUP($B39,'source_data (hide)'!$A:$L,'source_data (hide)'!G$1,FALSE)</f>
        <v>23469.41</v>
      </c>
      <c r="S39" s="57">
        <f>VLOOKUP($B39,'source_data (hide)'!$A:$L,'source_data (hide)'!H$1,FALSE)</f>
        <v>23520.82</v>
      </c>
      <c r="T39" s="57">
        <f>VLOOKUP($B39,'source_data (hide)'!$A:$L,'source_data (hide)'!I$1,FALSE)</f>
        <v>23569.74</v>
      </c>
      <c r="U39" s="57">
        <f>VLOOKUP($B39,'source_data (hide)'!$A:$L,'source_data (hide)'!J$1,FALSE)</f>
        <v>23531.77</v>
      </c>
      <c r="V39" s="57">
        <f>VLOOKUP($B39,'source_data (hide)'!$A:$L,'source_data (hide)'!K$1,FALSE)</f>
        <v>23313.14</v>
      </c>
      <c r="W39" s="57">
        <f>VLOOKUP($B39,'source_data (hide)'!$A:$L,'source_data (hide)'!L$1,FALSE)</f>
        <v>22908.46</v>
      </c>
      <c r="X39" s="57">
        <f>VLOOKUP($B39,'source_data (hide)'!$A:$M,'source_data (hide)'!M$1,FALSE)</f>
        <v>22632.52</v>
      </c>
      <c r="Y39" s="57" t="str">
        <f>VLOOKUP($B39,'source_data (hide)'!$A:$N,'source_data (hide)'!N$1,FALSE)</f>
        <v>:</v>
      </c>
      <c r="Z39" s="57" t="s">
        <v>29</v>
      </c>
      <c r="AA39" s="57" t="s">
        <v>29</v>
      </c>
      <c r="AB39" s="48"/>
      <c r="AC39" s="57" t="s">
        <v>29</v>
      </c>
      <c r="AD39" s="57" t="s">
        <v>29</v>
      </c>
      <c r="AE39" s="48"/>
      <c r="AF39" s="48"/>
      <c r="AG39" s="48"/>
      <c r="AH39" s="48"/>
      <c r="AI39" s="48"/>
      <c r="AJ39" s="48"/>
      <c r="AK39" s="48"/>
      <c r="AL39" s="48"/>
    </row>
    <row r="40" spans="2:38" s="58" customFormat="1" ht="15" customHeight="1">
      <c r="B40" s="53" t="s">
        <v>129</v>
      </c>
      <c r="C40" s="54" t="s">
        <v>29</v>
      </c>
      <c r="D40" s="54" t="s">
        <v>29</v>
      </c>
      <c r="E40" s="54" t="s">
        <v>29</v>
      </c>
      <c r="F40" s="54"/>
      <c r="G40" s="54"/>
      <c r="H40" s="54"/>
      <c r="I40" s="54"/>
      <c r="J40" s="54"/>
      <c r="K40" s="54"/>
      <c r="L40" s="54"/>
      <c r="M40" s="54"/>
      <c r="N40" s="54"/>
      <c r="O40" s="54">
        <f>VLOOKUP($B40,'source_data (hide)'!$A:$L,'source_data (hide)'!D$1,FALSE)</f>
        <v>21466.92</v>
      </c>
      <c r="P40" s="54">
        <f>VLOOKUP($B40,'source_data (hide)'!$A:$L,'source_data (hide)'!E$1,FALSE)</f>
        <v>21252.720000000001</v>
      </c>
      <c r="Q40" s="54">
        <f>VLOOKUP($B40,'source_data (hide)'!$A:$L,'source_data (hide)'!F$1,FALSE)</f>
        <v>21406.94</v>
      </c>
      <c r="R40" s="54">
        <f>VLOOKUP($B40,'source_data (hide)'!$A:$L,'source_data (hide)'!G$1,FALSE)</f>
        <v>21652.41</v>
      </c>
      <c r="S40" s="54">
        <f>VLOOKUP($B40,'source_data (hide)'!$A:$L,'source_data (hide)'!H$1,FALSE)</f>
        <v>21637.82</v>
      </c>
      <c r="T40" s="54">
        <f>VLOOKUP($B40,'source_data (hide)'!$A:$L,'source_data (hide)'!I$1,FALSE)</f>
        <v>21651.74</v>
      </c>
      <c r="U40" s="54">
        <f>VLOOKUP($B40,'source_data (hide)'!$A:$L,'source_data (hide)'!J$1,FALSE)</f>
        <v>21633.77</v>
      </c>
      <c r="V40" s="54">
        <f>VLOOKUP($B40,'source_data (hide)'!$A:$L,'source_data (hide)'!K$1,FALSE)</f>
        <v>21409.14</v>
      </c>
      <c r="W40" s="54">
        <f>VLOOKUP($B40,'source_data (hide)'!$A:$L,'source_data (hide)'!L$1,FALSE)</f>
        <v>21029.46</v>
      </c>
      <c r="X40" s="54">
        <f>VLOOKUP($B40,'source_data (hide)'!$A:$M,'source_data (hide)'!M$1,FALSE)</f>
        <v>20765.52</v>
      </c>
      <c r="Y40" s="54">
        <f>VLOOKUP($B40,'source_data (hide)'!$A:$N,'source_data (hide)'!N$1,FALSE)</f>
        <v>20522.060000000001</v>
      </c>
      <c r="Z40" s="54">
        <f>VLOOKUP($B40,'source_data (hide)'!$A:$O,'source_data (hide)'!O$1,FALSE)</f>
        <v>20212.53</v>
      </c>
      <c r="AA40" s="54">
        <f>VLOOKUP($B40,'source_data (hide)'!$A:$P,'source_data (hide)'!P$1,FALSE)</f>
        <v>20087.87</v>
      </c>
      <c r="AB40" s="59"/>
      <c r="AC40" s="54">
        <f>AA40-Z40</f>
        <v>-124.65999999999985</v>
      </c>
      <c r="AD40" s="55">
        <f t="shared" si="1"/>
        <v>-6.1674614706818121E-3</v>
      </c>
      <c r="AE40" s="59"/>
      <c r="AF40" s="59"/>
      <c r="AG40" s="59"/>
      <c r="AH40" s="59"/>
      <c r="AI40" s="59"/>
      <c r="AJ40" s="59"/>
      <c r="AK40" s="59"/>
      <c r="AL40" s="59"/>
    </row>
    <row r="41" spans="2:38">
      <c r="B41" s="48"/>
      <c r="C41" s="48"/>
      <c r="D41" s="48"/>
      <c r="E41" s="48"/>
      <c r="F41" s="48"/>
      <c r="G41" s="48"/>
      <c r="H41" s="48"/>
      <c r="I41" s="48"/>
      <c r="J41" s="48"/>
      <c r="K41" s="48"/>
      <c r="L41" s="48"/>
      <c r="M41" s="48"/>
      <c r="N41" s="48"/>
      <c r="O41" s="48"/>
      <c r="P41" s="48"/>
      <c r="Q41" s="48"/>
      <c r="R41" s="48"/>
      <c r="S41" s="48"/>
      <c r="T41" s="48"/>
      <c r="U41" s="48"/>
      <c r="V41" s="48"/>
      <c r="W41" s="60"/>
      <c r="X41" s="60"/>
      <c r="Y41" s="60"/>
      <c r="Z41" s="60"/>
      <c r="AA41" s="60"/>
      <c r="AB41" s="48"/>
      <c r="AC41" s="48"/>
      <c r="AD41" s="48"/>
      <c r="AE41" s="48"/>
      <c r="AF41" s="48"/>
      <c r="AG41" s="48"/>
      <c r="AH41" s="48"/>
      <c r="AI41" s="48"/>
      <c r="AJ41" s="48"/>
      <c r="AK41" s="48"/>
      <c r="AL41" s="48"/>
    </row>
    <row r="42" spans="2:3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row>
    <row r="43" spans="2:38">
      <c r="B43" s="48"/>
      <c r="C43" s="48"/>
      <c r="D43" s="48"/>
      <c r="E43" s="48"/>
      <c r="F43" s="48"/>
      <c r="G43" s="48"/>
      <c r="H43" s="48"/>
      <c r="I43" s="48"/>
      <c r="J43" s="48"/>
      <c r="K43" s="48"/>
      <c r="L43" s="48"/>
      <c r="M43" s="48"/>
      <c r="N43" s="48"/>
      <c r="O43" s="48"/>
      <c r="P43" s="48"/>
      <c r="Q43" s="48"/>
      <c r="R43" s="48"/>
      <c r="S43" s="48"/>
      <c r="T43" s="48"/>
      <c r="U43" s="48"/>
      <c r="V43" s="48"/>
      <c r="W43" s="61"/>
      <c r="X43" s="61"/>
      <c r="Y43" s="61"/>
      <c r="Z43" s="61"/>
      <c r="AA43" s="61"/>
      <c r="AB43" s="48"/>
      <c r="AC43" s="48"/>
      <c r="AD43" s="48"/>
      <c r="AE43" s="48"/>
      <c r="AF43" s="48"/>
      <c r="AG43" s="48"/>
      <c r="AH43" s="48"/>
      <c r="AI43" s="48"/>
      <c r="AJ43" s="48"/>
      <c r="AK43" s="48"/>
      <c r="AL43" s="48"/>
    </row>
    <row r="44" spans="2:3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row>
    <row r="45" spans="2:3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row>
    <row r="46" spans="2:3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row>
    <row r="47" spans="2:3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row>
    <row r="48" spans="2:3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row>
    <row r="49" spans="2:3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row>
    <row r="50" spans="2:3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row>
    <row r="51" spans="2:3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row>
    <row r="52" spans="2:3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2:3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row>
    <row r="54" spans="2:3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row>
    <row r="55" spans="2:3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2:3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2:3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2:3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2:3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row>
    <row r="60" spans="2:3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2:3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row>
    <row r="62" spans="2:3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row>
    <row r="63" spans="2:3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row>
    <row r="64" spans="2:3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row>
    <row r="65" spans="2:3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row>
    <row r="66" spans="2:3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row>
    <row r="67" spans="2:3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row>
    <row r="68" spans="2:3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row>
    <row r="69" spans="2:3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row>
    <row r="70" spans="2:3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row>
    <row r="71" spans="2:3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row>
    <row r="72" spans="2:3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row>
    <row r="73" spans="2:3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row>
    <row r="74" spans="2:3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row>
    <row r="75" spans="2:3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row>
    <row r="76" spans="2:3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row r="77" spans="2:3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row>
    <row r="78" spans="2:3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row>
    <row r="79" spans="2:3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row>
    <row r="80" spans="2:3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row>
    <row r="81" spans="2:3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row>
    <row r="82" spans="2:3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row>
    <row r="83" spans="2:3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2:3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row>
    <row r="85" spans="2:3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row>
    <row r="86" spans="2:3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row>
    <row r="87" spans="2:3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row>
    <row r="88" spans="2:3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row>
    <row r="89" spans="2:3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row>
    <row r="90" spans="2:3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row>
    <row r="91" spans="2:3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row>
    <row r="92" spans="2:3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row>
    <row r="93" spans="2:3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row>
    <row r="94" spans="2:3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row>
    <row r="95" spans="2:3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row>
    <row r="96" spans="2:3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row>
    <row r="97" spans="2:32">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row>
    <row r="98" spans="2:32">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row>
    <row r="99" spans="2:32">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row>
    <row r="100" spans="2:32">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row>
    <row r="101" spans="2:32">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row>
    <row r="102" spans="2:32">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row>
    <row r="103" spans="2:32">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row>
    <row r="104" spans="2:32">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row>
    <row r="105" spans="2:32">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row>
    <row r="106" spans="2:32">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row>
    <row r="107" spans="2:32">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row>
    <row r="108" spans="2:32">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row>
    <row r="109" spans="2:32">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row>
    <row r="110" spans="2:32">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row>
    <row r="111" spans="2:32">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row>
    <row r="112" spans="2:32">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row>
    <row r="113" spans="2:32">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row>
    <row r="114" spans="2:32">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row>
    <row r="115" spans="2:32">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row>
    <row r="116" spans="2:32">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row>
    <row r="117" spans="2:32">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row>
    <row r="118" spans="2:32">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row>
    <row r="119" spans="2:32">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row>
    <row r="120" spans="2:32">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row>
    <row r="121" spans="2:32">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row>
    <row r="122" spans="2:32">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row>
    <row r="123" spans="2:32">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row>
    <row r="124" spans="2:32">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row>
    <row r="125" spans="2:32">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row>
    <row r="126" spans="2:32">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row>
    <row r="127" spans="2:32">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row>
    <row r="128" spans="2:32">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row>
    <row r="129" spans="2:32">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row>
    <row r="130" spans="2:32">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row>
    <row r="131" spans="2:32">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row>
    <row r="132" spans="2:32">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row>
    <row r="133" spans="2:32">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row>
    <row r="134" spans="2:32">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row>
    <row r="135" spans="2:32">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row>
    <row r="136" spans="2:32">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row>
    <row r="137" spans="2:32">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row>
    <row r="138" spans="2:32">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row>
    <row r="139" spans="2:3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row>
    <row r="140" spans="2:32">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row>
    <row r="141" spans="2:32">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row>
    <row r="142" spans="2:32">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row>
    <row r="143" spans="2:32">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row>
    <row r="144" spans="2:32">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row>
    <row r="145" spans="2:32">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row>
    <row r="146" spans="2:32">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row>
    <row r="147" spans="2:32">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row>
    <row r="148" spans="2:32">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row>
    <row r="149" spans="2:32">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row>
    <row r="150" spans="2:32">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row>
    <row r="151" spans="2:32">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row>
    <row r="152" spans="2:32">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row>
    <row r="153" spans="2:32">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row>
    <row r="154" spans="2:32">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row>
    <row r="155" spans="2:32">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row>
    <row r="156" spans="2:32">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row>
    <row r="157" spans="2:32">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row>
    <row r="158" spans="2:32">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row>
    <row r="159" spans="2:32">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row>
    <row r="160" spans="2:32">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row>
    <row r="161" spans="2:32">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row>
    <row r="162" spans="2:32">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row>
    <row r="163" spans="2:32">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row>
    <row r="164" spans="2:32">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row>
    <row r="165" spans="2:32">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row>
    <row r="166" spans="2:32">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row>
    <row r="167" spans="2:32">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row>
    <row r="168" spans="2:32">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row>
    <row r="169" spans="2:32">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row>
    <row r="170" spans="2:32">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row>
    <row r="171" spans="2:32">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row>
    <row r="172" spans="2:32">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row>
    <row r="173" spans="2:32">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row>
    <row r="174" spans="2:32">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row>
    <row r="175" spans="2:32">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row>
    <row r="176" spans="2:32">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row>
    <row r="177" spans="2:32">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row>
    <row r="178" spans="2:32">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row>
    <row r="179" spans="2:32">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row>
    <row r="180" spans="2:32">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row>
    <row r="181" spans="2:32">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row>
    <row r="182" spans="2:32">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row>
    <row r="183" spans="2:32">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row>
    <row r="184" spans="2:32">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row>
    <row r="185" spans="2:32">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row>
    <row r="186" spans="2:32">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row>
    <row r="187" spans="2:32">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row>
    <row r="188" spans="2:32">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row>
    <row r="189" spans="2:32">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row>
    <row r="190" spans="2:32">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row>
    <row r="191" spans="2:32">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row>
    <row r="192" spans="2:32">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row>
    <row r="193" spans="2:32">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row>
    <row r="194" spans="2:32">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row>
    <row r="195" spans="2:32">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row>
    <row r="196" spans="2:32">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row>
    <row r="197" spans="2:32">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row>
    <row r="198" spans="2:32">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row>
    <row r="199" spans="2:32">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row>
    <row r="200" spans="2:32">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row>
    <row r="201" spans="2:32">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row>
    <row r="202" spans="2:32">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row>
    <row r="203" spans="2:32">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row>
    <row r="204" spans="2:32">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row>
    <row r="205" spans="2:32">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row>
    <row r="206" spans="2:32">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row>
    <row r="207" spans="2:32">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row>
    <row r="208" spans="2:32">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row>
    <row r="209" spans="2:32">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row>
    <row r="210" spans="2:32">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row>
    <row r="211" spans="2:32">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row>
    <row r="212" spans="2:32">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row>
    <row r="213" spans="2:32">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row>
    <row r="214" spans="2:32">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row>
    <row r="215" spans="2:32">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row>
    <row r="216" spans="2:32">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row>
    <row r="217" spans="2:32">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row>
    <row r="218" spans="2:32">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row>
    <row r="219" spans="2:32">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row>
    <row r="220" spans="2:32">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row>
    <row r="221" spans="2:32">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row>
    <row r="222" spans="2:32">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row>
    <row r="223" spans="2:32">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row>
    <row r="224" spans="2:32">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row>
    <row r="225" spans="2:32">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row>
    <row r="226" spans="2:32">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row>
    <row r="227" spans="2:32">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row>
    <row r="228" spans="2:32">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row>
    <row r="229" spans="2:32">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row>
    <row r="230" spans="2:32">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row>
    <row r="231" spans="2:32">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row>
    <row r="232" spans="2:32">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row>
    <row r="233" spans="2:32">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row>
    <row r="234" spans="2:32">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row>
    <row r="235" spans="2:32">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row>
    <row r="236" spans="2:32">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row>
    <row r="237" spans="2:32">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row>
    <row r="238" spans="2:32">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row>
  </sheetData>
  <autoFilter ref="AC7:AD40" xr:uid="{F8FC087C-CB14-48A1-97F7-5448B638A386}"/>
  <dataValidations disablePrompts="1" count="1">
    <dataValidation type="list" allowBlank="1" showInputMessage="1" showErrorMessage="1" sqref="D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26391-BEC5-47AB-A4C7-CE679147D644}">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J70"/>
  <sheetViews>
    <sheetView topLeftCell="A43" workbookViewId="0">
      <selection activeCell="B68" sqref="B68"/>
    </sheetView>
  </sheetViews>
  <sheetFormatPr defaultRowHeight="12.75"/>
  <cols>
    <col min="1" max="1" width="14.42578125" bestFit="1" customWidth="1"/>
    <col min="2" max="2" width="48.85546875" customWidth="1"/>
    <col min="3" max="3" width="14.42578125" customWidth="1"/>
    <col min="4" max="13" width="9.140625" customWidth="1"/>
    <col min="18" max="18" width="8.85546875" bestFit="1" customWidth="1"/>
    <col min="27" max="28" width="8.5703125" bestFit="1" customWidth="1"/>
    <col min="29" max="30" width="5" bestFit="1" customWidth="1"/>
    <col min="31" max="34" width="8.5703125" bestFit="1" customWidth="1"/>
    <col min="35" max="35" width="6.140625" bestFit="1" customWidth="1"/>
    <col min="36" max="36" width="9.7109375" bestFit="1" customWidth="1"/>
  </cols>
  <sheetData>
    <row r="1" spans="1:36">
      <c r="C1">
        <v>3</v>
      </c>
      <c r="D1">
        <f>C1+1</f>
        <v>4</v>
      </c>
      <c r="E1">
        <f t="shared" ref="E1:N1" si="0">D1+1</f>
        <v>5</v>
      </c>
      <c r="F1">
        <f t="shared" si="0"/>
        <v>6</v>
      </c>
      <c r="G1">
        <f t="shared" si="0"/>
        <v>7</v>
      </c>
      <c r="H1">
        <f t="shared" si="0"/>
        <v>8</v>
      </c>
      <c r="I1">
        <f t="shared" si="0"/>
        <v>9</v>
      </c>
      <c r="J1">
        <f t="shared" si="0"/>
        <v>10</v>
      </c>
      <c r="K1">
        <f t="shared" si="0"/>
        <v>11</v>
      </c>
      <c r="L1">
        <f t="shared" si="0"/>
        <v>12</v>
      </c>
      <c r="M1">
        <f t="shared" si="0"/>
        <v>13</v>
      </c>
      <c r="N1">
        <f t="shared" si="0"/>
        <v>14</v>
      </c>
      <c r="O1">
        <f t="shared" ref="O1" si="1">N1+1</f>
        <v>15</v>
      </c>
      <c r="P1">
        <f t="shared" ref="P1" si="2">O1+1</f>
        <v>16</v>
      </c>
      <c r="Q1" s="19"/>
      <c r="R1" s="19"/>
      <c r="S1" s="19"/>
      <c r="T1" s="19"/>
      <c r="U1" s="19"/>
      <c r="V1" s="19"/>
      <c r="W1" s="12"/>
    </row>
    <row r="2" spans="1:36">
      <c r="A2" t="s">
        <v>77</v>
      </c>
      <c r="B2" s="11" t="s">
        <v>31</v>
      </c>
      <c r="C2" s="63">
        <v>2009</v>
      </c>
      <c r="D2" s="22" t="s">
        <v>34</v>
      </c>
      <c r="E2" s="22" t="s">
        <v>35</v>
      </c>
      <c r="F2" s="22" t="s">
        <v>36</v>
      </c>
      <c r="G2" s="22" t="s">
        <v>42</v>
      </c>
      <c r="H2" s="22" t="s">
        <v>53</v>
      </c>
      <c r="I2" s="22" t="s">
        <v>55</v>
      </c>
      <c r="J2" s="22" t="s">
        <v>57</v>
      </c>
      <c r="K2" s="22" t="s">
        <v>58</v>
      </c>
      <c r="L2" s="22" t="s">
        <v>59</v>
      </c>
      <c r="M2" s="22" t="s">
        <v>60</v>
      </c>
      <c r="N2" s="22" t="s">
        <v>61</v>
      </c>
      <c r="O2" s="22">
        <v>2021</v>
      </c>
      <c r="P2" s="22">
        <v>2022</v>
      </c>
    </row>
    <row r="3" spans="1:36">
      <c r="A3" t="str">
        <f>VLOOKUP(B3,'lookup (hide)'!A:B,2,FALSE)</f>
        <v>EU-ex UK</v>
      </c>
      <c r="B3" s="22" t="s">
        <v>106</v>
      </c>
      <c r="C3" s="16" t="s">
        <v>29</v>
      </c>
      <c r="D3" s="64">
        <v>21466.92</v>
      </c>
      <c r="E3" s="64">
        <v>21252.720000000001</v>
      </c>
      <c r="F3" s="64">
        <v>21406.94</v>
      </c>
      <c r="G3" s="64">
        <v>21652.41</v>
      </c>
      <c r="H3" s="64">
        <v>21637.82</v>
      </c>
      <c r="I3" s="64">
        <v>21651.74</v>
      </c>
      <c r="J3" s="64">
        <v>21633.77</v>
      </c>
      <c r="K3" s="64">
        <v>21409.14</v>
      </c>
      <c r="L3" s="64">
        <v>21029.46</v>
      </c>
      <c r="M3" s="64">
        <v>20765.52</v>
      </c>
      <c r="N3">
        <v>20522.060000000001</v>
      </c>
      <c r="O3">
        <v>20212.53</v>
      </c>
      <c r="P3">
        <v>20087.87</v>
      </c>
      <c r="AA3" s="13"/>
      <c r="AB3" s="13"/>
      <c r="AC3" s="13"/>
      <c r="AD3" s="13"/>
      <c r="AE3" s="13"/>
      <c r="AF3" s="13"/>
      <c r="AG3" s="13"/>
      <c r="AH3" s="13"/>
      <c r="AI3" s="13"/>
      <c r="AJ3" s="13"/>
    </row>
    <row r="4" spans="1:36">
      <c r="A4" t="str">
        <f>VLOOKUP(B4,'lookup (hide)'!A:B,2,FALSE)</f>
        <v>EU-28</v>
      </c>
      <c r="B4" s="22" t="s">
        <v>107</v>
      </c>
      <c r="C4" s="16" t="s">
        <v>29</v>
      </c>
      <c r="D4" s="64">
        <v>23313.919999999998</v>
      </c>
      <c r="E4" s="64">
        <v>23052.720000000001</v>
      </c>
      <c r="F4" s="64">
        <v>23192.94</v>
      </c>
      <c r="G4" s="64">
        <v>23469.41</v>
      </c>
      <c r="H4" s="64">
        <v>23520.82</v>
      </c>
      <c r="I4" s="64">
        <v>23569.74</v>
      </c>
      <c r="J4" s="64">
        <v>23531.77</v>
      </c>
      <c r="K4" s="64">
        <v>23313.14</v>
      </c>
      <c r="L4" s="64">
        <v>22908.46</v>
      </c>
      <c r="M4" s="64">
        <v>22632.52</v>
      </c>
      <c r="N4" t="s">
        <v>29</v>
      </c>
      <c r="Q4" s="13">
        <f>M4-L4</f>
        <v>-275.93999999999869</v>
      </c>
      <c r="R4" s="69">
        <f>Q4/M4</f>
        <v>-1.2192190706116627E-2</v>
      </c>
      <c r="AA4" s="13"/>
      <c r="AB4" s="13"/>
      <c r="AC4" s="13"/>
      <c r="AD4" s="13"/>
      <c r="AE4" s="13"/>
      <c r="AF4" s="13"/>
      <c r="AG4" s="13"/>
      <c r="AH4" s="13"/>
      <c r="AI4" s="13"/>
      <c r="AJ4" s="13"/>
    </row>
    <row r="5" spans="1:36">
      <c r="A5" t="str">
        <f>VLOOKUP(B5,'lookup (hide)'!A:B,2,FALSE)</f>
        <v>EU-27</v>
      </c>
      <c r="B5" s="22" t="s">
        <v>80</v>
      </c>
      <c r="C5" s="16" t="s">
        <v>29</v>
      </c>
      <c r="D5" s="64">
        <v>23107.42</v>
      </c>
      <c r="E5" s="64">
        <v>22868.02</v>
      </c>
      <c r="F5" s="64">
        <v>23011.94</v>
      </c>
      <c r="G5" s="64">
        <v>23301.41</v>
      </c>
      <c r="H5" s="64">
        <v>23361.82</v>
      </c>
      <c r="I5" s="64">
        <v>23417.74</v>
      </c>
      <c r="J5" s="64">
        <v>23384.77</v>
      </c>
      <c r="K5" s="64">
        <v>23174.14</v>
      </c>
      <c r="L5" s="64">
        <v>22772.46</v>
      </c>
      <c r="M5" s="64">
        <v>22502.52</v>
      </c>
      <c r="N5" t="s">
        <v>29</v>
      </c>
      <c r="AA5" s="13"/>
      <c r="AB5" s="13"/>
      <c r="AC5" s="13"/>
      <c r="AD5" s="13"/>
      <c r="AE5" s="13"/>
      <c r="AF5" s="13"/>
      <c r="AG5" s="13"/>
      <c r="AH5" s="13"/>
      <c r="AI5" s="13"/>
      <c r="AJ5" s="13"/>
    </row>
    <row r="6" spans="1:36">
      <c r="A6" t="str">
        <f>VLOOKUP(B6,'lookup (hide)'!A:B,2,FALSE)</f>
        <v>EU-25</v>
      </c>
      <c r="B6" s="22" t="s">
        <v>81</v>
      </c>
      <c r="C6" s="16" t="s">
        <v>29</v>
      </c>
      <c r="D6" s="64">
        <v>21615.22</v>
      </c>
      <c r="E6" s="64">
        <v>21384.84</v>
      </c>
      <c r="F6" s="64">
        <v>21554.75</v>
      </c>
      <c r="G6" s="64">
        <v>21819.26</v>
      </c>
      <c r="H6" s="64">
        <v>21871.71</v>
      </c>
      <c r="I6" s="64">
        <v>21944.080000000002</v>
      </c>
      <c r="J6" s="64">
        <v>21913.25</v>
      </c>
      <c r="K6" s="64">
        <v>21737.96</v>
      </c>
      <c r="L6" s="64">
        <v>21369.9</v>
      </c>
      <c r="M6" s="64">
        <v>21137.03</v>
      </c>
      <c r="N6" t="s">
        <v>29</v>
      </c>
      <c r="Q6" s="13">
        <f>MAX(M8:M44)</f>
        <v>4011.67</v>
      </c>
      <c r="R6" s="13">
        <f>SUM(M8:M44)</f>
        <v>24440.51</v>
      </c>
      <c r="S6" s="69">
        <f>Q6/R6</f>
        <v>0.16414019183724074</v>
      </c>
      <c r="AA6" s="13"/>
      <c r="AB6" s="13"/>
      <c r="AC6" s="13"/>
      <c r="AD6" s="13"/>
      <c r="AE6" s="13"/>
      <c r="AF6" s="13"/>
      <c r="AG6" s="13"/>
      <c r="AH6" s="13"/>
      <c r="AI6" s="13"/>
      <c r="AJ6" s="13"/>
    </row>
    <row r="7" spans="1:36">
      <c r="A7" t="str">
        <f>VLOOKUP(B7,'lookup (hide)'!A:B,2,FALSE)</f>
        <v>EU-15</v>
      </c>
      <c r="B7" s="22" t="s">
        <v>82</v>
      </c>
      <c r="C7" s="16"/>
      <c r="D7" s="64">
        <v>17552.54</v>
      </c>
      <c r="E7" s="64">
        <v>17409.28</v>
      </c>
      <c r="F7" s="64">
        <v>17702.89</v>
      </c>
      <c r="G7" s="64">
        <v>18030.91</v>
      </c>
      <c r="H7" s="64">
        <v>18138.3</v>
      </c>
      <c r="I7" s="64">
        <v>18352.759999999998</v>
      </c>
      <c r="J7" s="64">
        <v>18370.71</v>
      </c>
      <c r="K7" s="64">
        <v>18191.060000000001</v>
      </c>
      <c r="L7" s="64">
        <v>17803.64</v>
      </c>
      <c r="M7" s="64">
        <v>17633.57</v>
      </c>
      <c r="N7" t="s">
        <v>29</v>
      </c>
      <c r="Q7" s="13">
        <f>MIN(M9:M45)</f>
        <v>6.12</v>
      </c>
      <c r="R7" s="13">
        <f>SUM(M9:M45)</f>
        <v>23902.549999999996</v>
      </c>
      <c r="S7" s="69">
        <f>Q7/R7</f>
        <v>2.5603962757111693E-4</v>
      </c>
      <c r="AA7" s="13"/>
      <c r="AB7" s="13"/>
      <c r="AC7" s="13"/>
      <c r="AD7" s="13"/>
      <c r="AE7" s="13"/>
      <c r="AF7" s="13"/>
      <c r="AG7" s="13"/>
      <c r="AH7" s="13"/>
      <c r="AI7" s="13"/>
      <c r="AJ7" s="13"/>
    </row>
    <row r="8" spans="1:36">
      <c r="A8" t="str">
        <f>VLOOKUP(B8,'lookup (hide)'!A:B,2,FALSE)</f>
        <v>Belgium</v>
      </c>
      <c r="B8" s="15" t="s">
        <v>1</v>
      </c>
      <c r="C8" s="16">
        <v>517.67999999999995</v>
      </c>
      <c r="D8" s="64">
        <v>517.74</v>
      </c>
      <c r="E8" s="64">
        <v>510.65</v>
      </c>
      <c r="F8" s="64">
        <v>503.54</v>
      </c>
      <c r="G8" s="64">
        <v>515.99</v>
      </c>
      <c r="H8" s="64">
        <v>519.09</v>
      </c>
      <c r="I8" s="64">
        <v>528.78</v>
      </c>
      <c r="J8" s="64">
        <v>530.59</v>
      </c>
      <c r="K8" s="64">
        <v>519.16</v>
      </c>
      <c r="L8" s="64">
        <v>529.25</v>
      </c>
      <c r="M8" s="64">
        <v>537.96</v>
      </c>
      <c r="N8" s="81">
        <v>537.94000000000005</v>
      </c>
      <c r="O8" s="81">
        <v>537.25</v>
      </c>
      <c r="P8" s="81">
        <v>543.67999999999995</v>
      </c>
      <c r="Q8" s="13">
        <f>M8-L8</f>
        <v>8.7100000000000364</v>
      </c>
      <c r="R8">
        <f>IF(Q8&gt;1,0,1)</f>
        <v>0</v>
      </c>
      <c r="S8" s="13">
        <f>MIN(Q8:Q35)</f>
        <v>-89.1899999999996</v>
      </c>
      <c r="T8" s="13"/>
      <c r="AA8" s="13"/>
      <c r="AB8" s="13"/>
      <c r="AC8" s="13"/>
      <c r="AD8" s="13"/>
      <c r="AE8" s="13"/>
      <c r="AF8" s="13"/>
      <c r="AG8" s="13"/>
      <c r="AH8" s="13"/>
      <c r="AI8" s="13"/>
      <c r="AJ8" s="13"/>
    </row>
    <row r="9" spans="1:36">
      <c r="A9" t="str">
        <f>VLOOKUP(B9,'lookup (hide)'!A:B,2,FALSE)</f>
        <v>Bulgaria</v>
      </c>
      <c r="B9" s="15" t="s">
        <v>2</v>
      </c>
      <c r="C9" s="16">
        <v>296.76</v>
      </c>
      <c r="D9" s="64">
        <v>313.61</v>
      </c>
      <c r="E9" s="64">
        <v>313.18</v>
      </c>
      <c r="F9" s="64">
        <v>294.49</v>
      </c>
      <c r="G9" s="64">
        <v>313.25</v>
      </c>
      <c r="H9" s="64">
        <v>301.70999999999998</v>
      </c>
      <c r="I9" s="64">
        <v>282.95999999999998</v>
      </c>
      <c r="J9" s="64">
        <v>278.92</v>
      </c>
      <c r="K9" s="64">
        <v>260.77999999999997</v>
      </c>
      <c r="L9" s="64">
        <v>244.36</v>
      </c>
      <c r="M9" s="64">
        <v>226.69</v>
      </c>
      <c r="N9" s="82">
        <v>241.94</v>
      </c>
      <c r="O9" s="82">
        <v>230.34</v>
      </c>
      <c r="P9" s="82">
        <v>212.53</v>
      </c>
      <c r="Q9" s="13">
        <f t="shared" ref="Q9:Q35" si="3">M9-L9</f>
        <v>-17.670000000000016</v>
      </c>
      <c r="R9">
        <f t="shared" ref="R9:R35" si="4">IF(Q9&gt;1,0,1)</f>
        <v>1</v>
      </c>
      <c r="S9" s="13">
        <f>MAX(Q8:Q35)</f>
        <v>56.660000000000082</v>
      </c>
      <c r="AA9" s="13"/>
      <c r="AB9" s="13"/>
      <c r="AC9" s="13"/>
      <c r="AD9" s="13"/>
      <c r="AE9" s="13"/>
      <c r="AF9" s="13"/>
      <c r="AG9" s="13"/>
      <c r="AH9" s="13"/>
      <c r="AI9" s="13"/>
      <c r="AJ9" s="13"/>
    </row>
    <row r="10" spans="1:36">
      <c r="A10" t="str">
        <f>VLOOKUP(B10,'lookup (hide)'!A:B,2,FALSE)</f>
        <v>Czechia</v>
      </c>
      <c r="B10" s="15" t="s">
        <v>79</v>
      </c>
      <c r="C10" s="16">
        <v>383.82</v>
      </c>
      <c r="D10" s="64">
        <v>375.38</v>
      </c>
      <c r="E10" s="64">
        <v>374.07</v>
      </c>
      <c r="F10" s="64">
        <v>367.07</v>
      </c>
      <c r="G10" s="64">
        <v>375.33</v>
      </c>
      <c r="H10" s="64">
        <v>372.39</v>
      </c>
      <c r="I10" s="64">
        <v>369.06</v>
      </c>
      <c r="J10" s="64">
        <v>367.31</v>
      </c>
      <c r="K10" s="64">
        <v>365.46</v>
      </c>
      <c r="L10" s="64">
        <v>358.6</v>
      </c>
      <c r="M10" s="64">
        <v>361.43</v>
      </c>
      <c r="N10" s="81">
        <v>357.01</v>
      </c>
      <c r="O10" s="81">
        <v>362.35</v>
      </c>
      <c r="P10" s="81">
        <v>356.65</v>
      </c>
      <c r="Q10" s="13">
        <f t="shared" si="3"/>
        <v>2.8299999999999841</v>
      </c>
      <c r="R10">
        <f t="shared" si="4"/>
        <v>0</v>
      </c>
      <c r="AA10" s="13"/>
      <c r="AB10" s="13"/>
      <c r="AC10" s="13"/>
      <c r="AD10" s="13"/>
      <c r="AE10" s="13"/>
      <c r="AF10" s="13"/>
      <c r="AG10" s="13"/>
      <c r="AH10" s="13"/>
      <c r="AI10" s="13"/>
      <c r="AJ10" s="13"/>
    </row>
    <row r="11" spans="1:36">
      <c r="A11" t="str">
        <f>VLOOKUP(B11,'lookup (hide)'!A:B,2,FALSE)</f>
        <v>Denmark</v>
      </c>
      <c r="B11" s="15" t="s">
        <v>5</v>
      </c>
      <c r="C11" s="16">
        <v>574</v>
      </c>
      <c r="D11" s="64">
        <v>573</v>
      </c>
      <c r="E11" s="64">
        <v>579</v>
      </c>
      <c r="F11" s="64">
        <v>579</v>
      </c>
      <c r="G11" s="64">
        <v>567</v>
      </c>
      <c r="H11" s="64">
        <v>547</v>
      </c>
      <c r="I11" s="64">
        <v>570</v>
      </c>
      <c r="J11" s="64">
        <v>565</v>
      </c>
      <c r="K11" s="64">
        <v>575</v>
      </c>
      <c r="L11" s="64">
        <v>570</v>
      </c>
      <c r="M11" s="64">
        <v>563</v>
      </c>
      <c r="N11" s="83">
        <v>565</v>
      </c>
      <c r="O11" s="83">
        <v>559</v>
      </c>
      <c r="P11" s="83">
        <v>556</v>
      </c>
      <c r="Q11" s="13">
        <f t="shared" si="3"/>
        <v>-7</v>
      </c>
      <c r="R11">
        <f t="shared" si="4"/>
        <v>1</v>
      </c>
      <c r="AA11" s="13"/>
      <c r="AB11" s="13"/>
      <c r="AC11" s="13"/>
      <c r="AD11" s="13"/>
      <c r="AE11" s="13"/>
      <c r="AF11" s="13"/>
      <c r="AG11" s="13"/>
      <c r="AH11" s="13"/>
      <c r="AI11" s="13"/>
      <c r="AJ11" s="13"/>
    </row>
    <row r="12" spans="1:36">
      <c r="A12" t="str">
        <f>VLOOKUP(B12,'lookup (hide)'!A:B,2,FALSE)</f>
        <v>Germany</v>
      </c>
      <c r="B12" s="15" t="s">
        <v>97</v>
      </c>
      <c r="C12" s="16">
        <v>4169.3500000000004</v>
      </c>
      <c r="D12" s="64">
        <v>4181.68</v>
      </c>
      <c r="E12" s="64">
        <v>4190.1000000000004</v>
      </c>
      <c r="F12" s="64">
        <v>4190.49</v>
      </c>
      <c r="G12" s="64">
        <v>4267.6099999999997</v>
      </c>
      <c r="H12" s="64">
        <v>4295.68</v>
      </c>
      <c r="I12" s="64">
        <v>4284.6400000000003</v>
      </c>
      <c r="J12" s="64">
        <v>4217.7</v>
      </c>
      <c r="K12" s="64">
        <v>4199.01</v>
      </c>
      <c r="L12" s="64">
        <v>4100.8599999999997</v>
      </c>
      <c r="M12" s="64">
        <v>4011.67</v>
      </c>
      <c r="N12" s="81">
        <v>3921.41</v>
      </c>
      <c r="O12" s="81">
        <v>3832.72</v>
      </c>
      <c r="P12" s="81">
        <v>3809.72</v>
      </c>
      <c r="Q12" s="13">
        <f t="shared" si="3"/>
        <v>-89.1899999999996</v>
      </c>
      <c r="R12">
        <f t="shared" si="4"/>
        <v>1</v>
      </c>
      <c r="S12" s="69">
        <f>Q12/M12</f>
        <v>-2.2232636283642374E-2</v>
      </c>
      <c r="AA12" s="13"/>
      <c r="AB12" s="13"/>
      <c r="AC12" s="13"/>
      <c r="AD12" s="13"/>
      <c r="AE12" s="13"/>
      <c r="AF12" s="13"/>
      <c r="AG12" s="13"/>
      <c r="AH12" s="13"/>
      <c r="AI12" s="13"/>
      <c r="AJ12" s="13"/>
    </row>
    <row r="13" spans="1:36">
      <c r="A13" t="str">
        <f>VLOOKUP(B13,'lookup (hide)'!A:B,2,FALSE)</f>
        <v>Estonia</v>
      </c>
      <c r="B13" s="15" t="s">
        <v>6</v>
      </c>
      <c r="C13" s="16">
        <v>96.7</v>
      </c>
      <c r="D13" s="64">
        <v>96.5</v>
      </c>
      <c r="E13" s="64">
        <v>96.2</v>
      </c>
      <c r="F13" s="64">
        <v>96.8</v>
      </c>
      <c r="G13" s="64">
        <v>97.9</v>
      </c>
      <c r="H13" s="64">
        <v>95.6</v>
      </c>
      <c r="I13" s="64">
        <v>90.6</v>
      </c>
      <c r="J13" s="64">
        <v>86.1</v>
      </c>
      <c r="K13" s="64">
        <v>86.4</v>
      </c>
      <c r="L13" s="64">
        <v>85.2</v>
      </c>
      <c r="M13" s="64">
        <v>85</v>
      </c>
      <c r="N13" s="83">
        <v>84.3</v>
      </c>
      <c r="O13" s="83">
        <v>83.7</v>
      </c>
      <c r="P13" s="83">
        <v>83.8</v>
      </c>
      <c r="Q13" s="13">
        <f t="shared" si="3"/>
        <v>-0.20000000000000284</v>
      </c>
      <c r="R13">
        <f t="shared" si="4"/>
        <v>1</v>
      </c>
      <c r="S13" s="69"/>
      <c r="AA13" s="13"/>
      <c r="AB13" s="13"/>
      <c r="AC13" s="13"/>
      <c r="AD13" s="13"/>
      <c r="AE13" s="13"/>
      <c r="AF13" s="13"/>
      <c r="AG13" s="13"/>
      <c r="AH13" s="13"/>
      <c r="AI13" s="13"/>
      <c r="AJ13" s="13"/>
    </row>
    <row r="14" spans="1:36">
      <c r="A14" t="str">
        <f>VLOOKUP(B14,'lookup (hide)'!A:B,2,FALSE)</f>
        <v>Ireland</v>
      </c>
      <c r="B14" s="15" t="s">
        <v>12</v>
      </c>
      <c r="C14" s="16">
        <v>1022.41</v>
      </c>
      <c r="D14" s="64">
        <v>1006.9</v>
      </c>
      <c r="E14" s="64">
        <v>1035.6400000000001</v>
      </c>
      <c r="F14" s="64">
        <v>1060.26</v>
      </c>
      <c r="G14" s="64">
        <v>1082.46</v>
      </c>
      <c r="H14" s="64">
        <v>1127.72</v>
      </c>
      <c r="I14" s="64">
        <v>1239.8900000000001</v>
      </c>
      <c r="J14" s="64">
        <v>1295.23</v>
      </c>
      <c r="K14" s="64">
        <v>1343.3</v>
      </c>
      <c r="L14" s="64">
        <v>1369.1</v>
      </c>
      <c r="M14" s="64">
        <v>1425.76</v>
      </c>
      <c r="N14" s="81">
        <v>1456.05</v>
      </c>
      <c r="O14" s="81">
        <v>1505.27</v>
      </c>
      <c r="P14" s="81">
        <v>1510.31</v>
      </c>
      <c r="Q14" s="13">
        <f t="shared" si="3"/>
        <v>56.660000000000082</v>
      </c>
      <c r="R14">
        <f t="shared" si="4"/>
        <v>0</v>
      </c>
      <c r="S14" s="69">
        <f t="shared" ref="S14:S35" si="5">Q14/M14</f>
        <v>3.9740208730782239E-2</v>
      </c>
      <c r="AA14" s="13"/>
      <c r="AB14" s="13"/>
      <c r="AC14" s="13"/>
      <c r="AD14" s="13"/>
      <c r="AE14" s="13"/>
      <c r="AF14" s="13"/>
      <c r="AG14" s="13"/>
      <c r="AH14" s="13"/>
      <c r="AI14" s="13"/>
      <c r="AJ14" s="13"/>
    </row>
    <row r="15" spans="1:36">
      <c r="A15" t="str">
        <f>VLOOKUP(B15,'lookup (hide)'!A:B,2,FALSE)</f>
        <v>Greece</v>
      </c>
      <c r="B15" s="15" t="s">
        <v>10</v>
      </c>
      <c r="C15" s="16">
        <v>145</v>
      </c>
      <c r="D15" s="64">
        <v>144</v>
      </c>
      <c r="E15" s="64">
        <v>130</v>
      </c>
      <c r="F15" s="64">
        <v>132</v>
      </c>
      <c r="G15" s="64">
        <v>130</v>
      </c>
      <c r="H15" s="64">
        <v>135</v>
      </c>
      <c r="I15" s="64">
        <v>111</v>
      </c>
      <c r="J15" s="64">
        <v>106</v>
      </c>
      <c r="K15" s="64">
        <v>97</v>
      </c>
      <c r="L15" s="64">
        <v>95</v>
      </c>
      <c r="M15" s="64">
        <v>86</v>
      </c>
      <c r="N15" s="83">
        <v>90</v>
      </c>
      <c r="O15" s="83">
        <v>91.3</v>
      </c>
      <c r="P15" s="83">
        <v>87.8</v>
      </c>
      <c r="Q15" s="13">
        <f t="shared" si="3"/>
        <v>-9</v>
      </c>
      <c r="R15">
        <f t="shared" si="4"/>
        <v>1</v>
      </c>
      <c r="S15" s="69"/>
      <c r="AA15" s="13"/>
      <c r="AB15" s="13"/>
      <c r="AC15" s="13"/>
      <c r="AD15" s="13"/>
      <c r="AE15" s="13"/>
      <c r="AF15" s="13"/>
      <c r="AG15" s="13"/>
      <c r="AH15" s="13"/>
      <c r="AI15" s="13"/>
      <c r="AJ15" s="13"/>
    </row>
    <row r="16" spans="1:36">
      <c r="A16" t="str">
        <f>VLOOKUP(B16,'lookup (hide)'!A:B,2,FALSE)</f>
        <v>Spain</v>
      </c>
      <c r="B16" s="15" t="s">
        <v>7</v>
      </c>
      <c r="C16" s="16">
        <v>828.35</v>
      </c>
      <c r="D16" s="64">
        <v>845.29</v>
      </c>
      <c r="E16" s="64">
        <v>797.89</v>
      </c>
      <c r="F16" s="64">
        <v>827.21</v>
      </c>
      <c r="G16" s="64">
        <v>844.06</v>
      </c>
      <c r="H16" s="64">
        <v>844.79</v>
      </c>
      <c r="I16" s="64">
        <v>844.11</v>
      </c>
      <c r="J16" s="64">
        <v>834.45</v>
      </c>
      <c r="K16" s="64">
        <v>823.39</v>
      </c>
      <c r="L16" s="64">
        <v>816.69</v>
      </c>
      <c r="M16" s="64">
        <v>812.87</v>
      </c>
      <c r="N16" s="81">
        <v>810.74</v>
      </c>
      <c r="O16" s="81">
        <v>808.86</v>
      </c>
      <c r="P16" s="81">
        <v>810.11</v>
      </c>
      <c r="Q16" s="13">
        <f t="shared" si="3"/>
        <v>-3.82000000000005</v>
      </c>
      <c r="R16">
        <f t="shared" si="4"/>
        <v>1</v>
      </c>
      <c r="S16" s="69"/>
      <c r="AA16" s="13"/>
      <c r="AB16" s="13"/>
      <c r="AC16" s="13"/>
      <c r="AD16" s="13"/>
      <c r="AE16" s="13"/>
      <c r="AF16" s="13"/>
      <c r="AG16" s="13"/>
      <c r="AH16" s="13"/>
      <c r="AI16" s="13"/>
      <c r="AJ16" s="13"/>
    </row>
    <row r="17" spans="1:36">
      <c r="A17" t="str">
        <f>VLOOKUP(B17,'lookup (hide)'!A:B,2,FALSE)</f>
        <v>France</v>
      </c>
      <c r="B17" s="15" t="s">
        <v>9</v>
      </c>
      <c r="C17" s="16">
        <v>3748</v>
      </c>
      <c r="D17" s="64">
        <v>3718</v>
      </c>
      <c r="E17" s="64">
        <v>3664</v>
      </c>
      <c r="F17" s="64">
        <v>3644</v>
      </c>
      <c r="G17" s="64">
        <v>3698.45</v>
      </c>
      <c r="H17" s="64">
        <v>3661.18</v>
      </c>
      <c r="I17" s="64">
        <v>3637.02</v>
      </c>
      <c r="J17" s="64">
        <v>3637.02</v>
      </c>
      <c r="K17" s="64">
        <v>3596.84</v>
      </c>
      <c r="L17" s="64">
        <v>3554.23</v>
      </c>
      <c r="M17" s="64">
        <v>3490.81</v>
      </c>
      <c r="N17" s="82">
        <v>3405.68</v>
      </c>
      <c r="O17" s="82">
        <v>3322.03</v>
      </c>
      <c r="P17" s="82">
        <v>3230.86</v>
      </c>
      <c r="Q17" s="13">
        <f t="shared" si="3"/>
        <v>-63.420000000000073</v>
      </c>
      <c r="R17">
        <f t="shared" si="4"/>
        <v>1</v>
      </c>
      <c r="S17" s="69"/>
      <c r="AA17" s="13"/>
      <c r="AB17" s="13"/>
      <c r="AC17" s="13"/>
      <c r="AD17" s="13"/>
      <c r="AE17" s="13"/>
      <c r="AF17" s="13"/>
      <c r="AG17" s="13"/>
      <c r="AH17" s="13"/>
      <c r="AI17" s="13"/>
      <c r="AJ17" s="13"/>
    </row>
    <row r="18" spans="1:36">
      <c r="A18" t="str">
        <f>VLOOKUP(B18,'lookup (hide)'!A:B,2,FALSE)</f>
        <v>Croatia</v>
      </c>
      <c r="B18" s="15" t="s">
        <v>30</v>
      </c>
      <c r="C18" s="16">
        <v>212.2</v>
      </c>
      <c r="D18" s="64">
        <v>206.5</v>
      </c>
      <c r="E18" s="64">
        <v>184.7</v>
      </c>
      <c r="F18" s="64">
        <v>181</v>
      </c>
      <c r="G18" s="64">
        <v>168</v>
      </c>
      <c r="H18" s="64">
        <v>159</v>
      </c>
      <c r="I18" s="64">
        <v>152</v>
      </c>
      <c r="J18" s="64">
        <v>147</v>
      </c>
      <c r="K18" s="64">
        <v>139</v>
      </c>
      <c r="L18" s="64">
        <v>136</v>
      </c>
      <c r="M18" s="64">
        <v>130</v>
      </c>
      <c r="N18" s="84">
        <v>110</v>
      </c>
      <c r="O18" s="84">
        <v>102</v>
      </c>
      <c r="P18" s="84">
        <v>79</v>
      </c>
      <c r="Q18" s="13">
        <f t="shared" si="3"/>
        <v>-6</v>
      </c>
      <c r="R18">
        <f t="shared" si="4"/>
        <v>1</v>
      </c>
      <c r="S18" s="69"/>
      <c r="AA18" s="13"/>
      <c r="AB18" s="13"/>
      <c r="AC18" s="13"/>
      <c r="AD18" s="13"/>
      <c r="AE18" s="13"/>
      <c r="AF18" s="13"/>
      <c r="AG18" s="13"/>
      <c r="AH18" s="13"/>
      <c r="AI18" s="13"/>
      <c r="AJ18" s="13"/>
    </row>
    <row r="19" spans="1:36">
      <c r="A19" t="str">
        <f>VLOOKUP(B19,'lookup (hide)'!A:B,2,FALSE)</f>
        <v>Italy</v>
      </c>
      <c r="B19" s="15" t="s">
        <v>13</v>
      </c>
      <c r="C19" s="18">
        <v>1764.14</v>
      </c>
      <c r="D19" s="64">
        <v>1746.14</v>
      </c>
      <c r="E19" s="64">
        <v>1754.98</v>
      </c>
      <c r="F19" s="64">
        <v>2009.07</v>
      </c>
      <c r="G19" s="64">
        <v>2074.54</v>
      </c>
      <c r="H19" s="64">
        <v>2069.39</v>
      </c>
      <c r="I19" s="64">
        <v>2056.81</v>
      </c>
      <c r="J19" s="64">
        <v>2060.4699999999998</v>
      </c>
      <c r="K19" s="64">
        <v>2040.11</v>
      </c>
      <c r="L19" s="64">
        <v>1939.48</v>
      </c>
      <c r="M19" s="64">
        <v>1875.72</v>
      </c>
      <c r="N19" s="82">
        <v>1871.27</v>
      </c>
      <c r="O19" s="82">
        <v>1844.37</v>
      </c>
      <c r="P19" s="83">
        <v>1865</v>
      </c>
      <c r="Q19" s="13">
        <f t="shared" si="3"/>
        <v>-63.759999999999991</v>
      </c>
      <c r="R19">
        <f t="shared" si="4"/>
        <v>1</v>
      </c>
      <c r="S19" s="69"/>
      <c r="AA19" s="13"/>
      <c r="AB19" s="13"/>
      <c r="AC19" s="13"/>
      <c r="AD19" s="13"/>
      <c r="AE19" s="13"/>
      <c r="AF19" s="13"/>
      <c r="AG19" s="13"/>
      <c r="AH19" s="13"/>
      <c r="AI19" s="13"/>
      <c r="AJ19" s="13"/>
    </row>
    <row r="20" spans="1:36">
      <c r="A20" t="str">
        <f>VLOOKUP(B20,'lookup (hide)'!A:B,2,FALSE)</f>
        <v>Cyprus</v>
      </c>
      <c r="B20" s="15" t="s">
        <v>3</v>
      </c>
      <c r="C20" s="16">
        <v>23.2</v>
      </c>
      <c r="D20" s="64">
        <v>23.42</v>
      </c>
      <c r="E20" s="64">
        <v>24.07</v>
      </c>
      <c r="F20" s="64">
        <v>24.2</v>
      </c>
      <c r="G20" s="64">
        <v>24.55</v>
      </c>
      <c r="H20" s="64">
        <v>25.33</v>
      </c>
      <c r="I20" s="64">
        <v>26.19</v>
      </c>
      <c r="J20" s="64">
        <v>28.46</v>
      </c>
      <c r="K20" s="64">
        <v>30.16</v>
      </c>
      <c r="L20" s="64">
        <v>31.88</v>
      </c>
      <c r="M20" s="64">
        <v>35.020000000000003</v>
      </c>
      <c r="N20" s="81">
        <v>39.49</v>
      </c>
      <c r="O20" s="81">
        <v>38.92</v>
      </c>
      <c r="P20" s="81">
        <v>38.28</v>
      </c>
      <c r="Q20" s="13">
        <f t="shared" si="3"/>
        <v>3.1400000000000041</v>
      </c>
      <c r="R20">
        <f t="shared" si="4"/>
        <v>0</v>
      </c>
      <c r="S20" s="69"/>
      <c r="AA20" s="13"/>
      <c r="AB20" s="13"/>
      <c r="AC20" s="13"/>
      <c r="AD20" s="13"/>
      <c r="AE20" s="13"/>
      <c r="AF20" s="13"/>
      <c r="AG20" s="13"/>
      <c r="AH20" s="13"/>
      <c r="AI20" s="13"/>
      <c r="AJ20" s="13"/>
    </row>
    <row r="21" spans="1:36">
      <c r="A21" t="str">
        <f>VLOOKUP(B21,'lookup (hide)'!A:B,2,FALSE)</f>
        <v>Latvia</v>
      </c>
      <c r="B21" s="15" t="s">
        <v>16</v>
      </c>
      <c r="C21" s="16">
        <v>165.51</v>
      </c>
      <c r="D21" s="64">
        <v>164.06</v>
      </c>
      <c r="E21" s="64">
        <v>164.1</v>
      </c>
      <c r="F21" s="64">
        <v>164.56</v>
      </c>
      <c r="G21" s="64">
        <v>165.01</v>
      </c>
      <c r="H21" s="64">
        <v>165.87</v>
      </c>
      <c r="I21" s="64">
        <v>162.41</v>
      </c>
      <c r="J21" s="64">
        <v>154.02000000000001</v>
      </c>
      <c r="K21" s="64">
        <v>150.36000000000001</v>
      </c>
      <c r="L21" s="64">
        <v>144.47</v>
      </c>
      <c r="M21" s="64">
        <v>138.41</v>
      </c>
      <c r="N21" s="82">
        <v>136.04</v>
      </c>
      <c r="O21" s="83">
        <v>131.19999999999999</v>
      </c>
      <c r="P21" s="82">
        <v>127.76</v>
      </c>
      <c r="Q21" s="13">
        <f t="shared" si="3"/>
        <v>-6.0600000000000023</v>
      </c>
      <c r="R21">
        <f t="shared" si="4"/>
        <v>1</v>
      </c>
      <c r="S21" s="69"/>
      <c r="AA21" s="13"/>
      <c r="AB21" s="13"/>
      <c r="AC21" s="13"/>
      <c r="AD21" s="13"/>
      <c r="AE21" s="13"/>
      <c r="AF21" s="13"/>
      <c r="AG21" s="13"/>
      <c r="AH21" s="13"/>
      <c r="AI21" s="13"/>
      <c r="AJ21" s="13"/>
    </row>
    <row r="22" spans="1:36">
      <c r="A22" t="str">
        <f>VLOOKUP(B22,'lookup (hide)'!A:B,2,FALSE)</f>
        <v>Lithuania</v>
      </c>
      <c r="B22" s="15" t="s">
        <v>14</v>
      </c>
      <c r="C22" s="16">
        <v>374.6</v>
      </c>
      <c r="D22" s="64">
        <v>359.8</v>
      </c>
      <c r="E22" s="64">
        <v>349.5</v>
      </c>
      <c r="F22" s="64">
        <v>331</v>
      </c>
      <c r="G22" s="64">
        <v>315.7</v>
      </c>
      <c r="H22" s="64">
        <v>314</v>
      </c>
      <c r="I22" s="64">
        <v>300.5</v>
      </c>
      <c r="J22" s="64">
        <v>285.8</v>
      </c>
      <c r="K22" s="64">
        <v>272.8</v>
      </c>
      <c r="L22" s="64">
        <v>256.2</v>
      </c>
      <c r="M22" s="64">
        <v>240.9</v>
      </c>
      <c r="N22" s="84">
        <v>232.9</v>
      </c>
      <c r="O22" s="84">
        <v>225.2</v>
      </c>
      <c r="P22" s="81">
        <v>224.18</v>
      </c>
      <c r="Q22" s="13">
        <f t="shared" si="3"/>
        <v>-15.299999999999983</v>
      </c>
      <c r="R22">
        <f t="shared" si="4"/>
        <v>1</v>
      </c>
      <c r="S22" s="69"/>
      <c r="AA22" s="13"/>
      <c r="AB22" s="13"/>
      <c r="AC22" s="13"/>
      <c r="AD22" s="13"/>
      <c r="AE22" s="13"/>
      <c r="AF22" s="13"/>
      <c r="AG22" s="13"/>
      <c r="AH22" s="13"/>
      <c r="AI22" s="13"/>
      <c r="AJ22" s="13"/>
    </row>
    <row r="23" spans="1:36">
      <c r="A23" t="str">
        <f>VLOOKUP(B23,'lookup (hide)'!A:B,2,FALSE)</f>
        <v>Luxembourg</v>
      </c>
      <c r="B23" s="15" t="s">
        <v>15</v>
      </c>
      <c r="C23" s="16">
        <v>45.9</v>
      </c>
      <c r="D23" s="64">
        <v>45.98</v>
      </c>
      <c r="E23" s="64">
        <v>44.48</v>
      </c>
      <c r="F23" s="64">
        <v>45</v>
      </c>
      <c r="G23" s="64">
        <v>48.27</v>
      </c>
      <c r="H23" s="64">
        <v>46.78</v>
      </c>
      <c r="I23" s="64">
        <v>49.13</v>
      </c>
      <c r="J23" s="64">
        <v>51.97</v>
      </c>
      <c r="K23" s="64">
        <v>52.12</v>
      </c>
      <c r="L23" s="64">
        <v>53</v>
      </c>
      <c r="M23" s="64">
        <v>54.15</v>
      </c>
      <c r="N23" s="82">
        <v>54.23</v>
      </c>
      <c r="O23" s="82">
        <v>54.57</v>
      </c>
      <c r="P23" s="82">
        <v>55.33</v>
      </c>
      <c r="Q23" s="13">
        <f t="shared" si="3"/>
        <v>1.1499999999999986</v>
      </c>
      <c r="R23">
        <f t="shared" si="4"/>
        <v>0</v>
      </c>
      <c r="S23" s="69"/>
      <c r="AA23" s="13"/>
      <c r="AB23" s="13"/>
      <c r="AC23" s="13"/>
      <c r="AD23" s="13"/>
      <c r="AE23" s="13"/>
      <c r="AF23" s="13"/>
      <c r="AG23" s="13"/>
      <c r="AH23" s="13"/>
      <c r="AI23" s="13"/>
      <c r="AJ23" s="13"/>
    </row>
    <row r="24" spans="1:36">
      <c r="A24" t="str">
        <f>VLOOKUP(B24,'lookup (hide)'!A:B,2,FALSE)</f>
        <v>Hungary</v>
      </c>
      <c r="B24" s="15" t="s">
        <v>11</v>
      </c>
      <c r="C24" s="16">
        <v>248</v>
      </c>
      <c r="D24" s="64">
        <v>239</v>
      </c>
      <c r="E24" s="64">
        <v>252</v>
      </c>
      <c r="F24" s="64">
        <v>255</v>
      </c>
      <c r="G24" s="64">
        <v>250</v>
      </c>
      <c r="H24" s="64">
        <v>255</v>
      </c>
      <c r="I24" s="64">
        <v>250</v>
      </c>
      <c r="J24" s="64">
        <v>244</v>
      </c>
      <c r="K24" s="64">
        <v>244</v>
      </c>
      <c r="L24" s="64">
        <v>239</v>
      </c>
      <c r="M24" s="64">
        <v>243</v>
      </c>
      <c r="N24" s="84">
        <v>246.6</v>
      </c>
      <c r="O24" s="84">
        <v>280.89999999999998</v>
      </c>
      <c r="P24" s="84">
        <v>277.89999999999998</v>
      </c>
      <c r="Q24" s="13">
        <f t="shared" si="3"/>
        <v>4</v>
      </c>
      <c r="R24">
        <f t="shared" si="4"/>
        <v>0</v>
      </c>
      <c r="S24" s="69"/>
      <c r="AA24" s="13"/>
      <c r="AB24" s="13"/>
      <c r="AC24" s="13"/>
      <c r="AD24" s="13"/>
      <c r="AE24" s="13"/>
      <c r="AF24" s="13"/>
      <c r="AG24" s="13"/>
      <c r="AH24" s="13"/>
      <c r="AI24" s="13"/>
      <c r="AJ24" s="13"/>
    </row>
    <row r="25" spans="1:36">
      <c r="A25" t="str">
        <f>VLOOKUP(B25,'lookup (hide)'!A:B,2,FALSE)</f>
        <v>Malta</v>
      </c>
      <c r="B25" s="15" t="s">
        <v>17</v>
      </c>
      <c r="C25" s="16">
        <v>6.93</v>
      </c>
      <c r="D25" s="64">
        <v>6.36</v>
      </c>
      <c r="E25" s="64">
        <v>6.31</v>
      </c>
      <c r="F25" s="64">
        <v>6.32</v>
      </c>
      <c r="G25" s="64">
        <v>6.33</v>
      </c>
      <c r="H25" s="64">
        <v>6.5</v>
      </c>
      <c r="I25" s="64">
        <v>6.37</v>
      </c>
      <c r="J25" s="64">
        <v>6.5</v>
      </c>
      <c r="K25" s="64">
        <v>6.14</v>
      </c>
      <c r="L25" s="64">
        <v>6.23</v>
      </c>
      <c r="M25" s="64">
        <v>6.12</v>
      </c>
      <c r="N25" s="82">
        <v>6.06</v>
      </c>
      <c r="O25" s="82">
        <v>5.87</v>
      </c>
      <c r="P25" s="82">
        <v>6.12</v>
      </c>
      <c r="Q25" s="13">
        <f t="shared" si="3"/>
        <v>-0.11000000000000032</v>
      </c>
      <c r="R25">
        <f t="shared" si="4"/>
        <v>1</v>
      </c>
      <c r="S25" s="69"/>
      <c r="AA25" s="13"/>
      <c r="AB25" s="13"/>
      <c r="AC25" s="13"/>
      <c r="AD25" s="13"/>
      <c r="AE25" s="13"/>
      <c r="AF25" s="13"/>
      <c r="AG25" s="13"/>
      <c r="AH25" s="13"/>
      <c r="AI25" s="13"/>
      <c r="AJ25" s="13"/>
    </row>
    <row r="26" spans="1:36">
      <c r="A26" t="str">
        <f>VLOOKUP(B26,'lookup (hide)'!A:B,2,FALSE)</f>
        <v>Netherlands</v>
      </c>
      <c r="B26" s="15" t="s">
        <v>18</v>
      </c>
      <c r="C26" s="16">
        <v>1562</v>
      </c>
      <c r="D26" s="64">
        <v>1518</v>
      </c>
      <c r="E26" s="64">
        <v>1504</v>
      </c>
      <c r="F26" s="64">
        <v>1541</v>
      </c>
      <c r="G26" s="64">
        <v>1597</v>
      </c>
      <c r="H26" s="64">
        <v>1610</v>
      </c>
      <c r="I26" s="64">
        <v>1717</v>
      </c>
      <c r="J26" s="64">
        <v>1794</v>
      </c>
      <c r="K26" s="64">
        <v>1665</v>
      </c>
      <c r="L26" s="64">
        <v>1552</v>
      </c>
      <c r="M26" s="64">
        <v>1590</v>
      </c>
      <c r="N26" s="84">
        <v>1569</v>
      </c>
      <c r="O26" s="84">
        <v>1554</v>
      </c>
      <c r="P26" s="84">
        <v>1570</v>
      </c>
      <c r="Q26" s="13">
        <f t="shared" si="3"/>
        <v>38</v>
      </c>
      <c r="R26">
        <f t="shared" si="4"/>
        <v>0</v>
      </c>
      <c r="S26" s="69"/>
      <c r="AA26" s="13"/>
      <c r="AB26" s="13"/>
      <c r="AC26" s="13"/>
      <c r="AD26" s="13"/>
      <c r="AE26" s="13"/>
      <c r="AF26" s="13"/>
      <c r="AG26" s="13"/>
      <c r="AH26" s="13"/>
      <c r="AI26" s="13"/>
      <c r="AJ26" s="13"/>
    </row>
    <row r="27" spans="1:36">
      <c r="A27" t="str">
        <f>VLOOKUP(B27,'lookup (hide)'!A:B,2,FALSE)</f>
        <v>Austria</v>
      </c>
      <c r="B27" s="15" t="s">
        <v>0</v>
      </c>
      <c r="C27" s="16">
        <v>532.98</v>
      </c>
      <c r="D27" s="64">
        <v>532.74</v>
      </c>
      <c r="E27" s="64">
        <v>527.39</v>
      </c>
      <c r="F27" s="64">
        <v>523.37</v>
      </c>
      <c r="G27" s="64">
        <v>529.55999999999995</v>
      </c>
      <c r="H27" s="64">
        <v>537.74</v>
      </c>
      <c r="I27" s="64">
        <v>534.1</v>
      </c>
      <c r="J27" s="64">
        <v>539.87</v>
      </c>
      <c r="K27" s="64">
        <v>543.41999999999996</v>
      </c>
      <c r="L27" s="64">
        <v>532.87</v>
      </c>
      <c r="M27" s="64">
        <v>524.07000000000005</v>
      </c>
      <c r="N27" s="82">
        <v>524.78</v>
      </c>
      <c r="O27" s="82">
        <v>526.46</v>
      </c>
      <c r="P27" s="82">
        <v>550.54999999999995</v>
      </c>
      <c r="Q27" s="13">
        <f t="shared" si="3"/>
        <v>-8.7999999999999545</v>
      </c>
      <c r="R27">
        <f t="shared" si="4"/>
        <v>1</v>
      </c>
      <c r="S27" s="69"/>
      <c r="AA27" s="13"/>
      <c r="AB27" s="13"/>
      <c r="AC27" s="13"/>
      <c r="AD27" s="13"/>
      <c r="AE27" s="13"/>
      <c r="AF27" s="13"/>
      <c r="AG27" s="13"/>
      <c r="AH27" s="13"/>
      <c r="AI27" s="13"/>
      <c r="AJ27" s="13"/>
    </row>
    <row r="28" spans="1:36">
      <c r="A28" t="str">
        <f>VLOOKUP(B28,'lookup (hide)'!A:B,2,FALSE)</f>
        <v>Poland</v>
      </c>
      <c r="B28" s="15" t="s">
        <v>19</v>
      </c>
      <c r="C28" s="16">
        <v>2584.75</v>
      </c>
      <c r="D28" s="64">
        <v>2529.4299999999998</v>
      </c>
      <c r="E28" s="64">
        <v>2446.14</v>
      </c>
      <c r="F28" s="64">
        <v>2346.1</v>
      </c>
      <c r="G28" s="64">
        <v>2299.08</v>
      </c>
      <c r="H28" s="64">
        <v>2247.8000000000002</v>
      </c>
      <c r="I28" s="64">
        <v>2134.1</v>
      </c>
      <c r="J28" s="64">
        <v>2129.9</v>
      </c>
      <c r="K28" s="64">
        <v>2152.9</v>
      </c>
      <c r="L28" s="64">
        <v>2214.1</v>
      </c>
      <c r="M28" s="64">
        <v>2166.9</v>
      </c>
      <c r="N28" s="84">
        <v>2125.6999999999998</v>
      </c>
      <c r="O28" s="84">
        <v>2035.2</v>
      </c>
      <c r="P28" s="81">
        <v>2037.28</v>
      </c>
      <c r="Q28" s="13">
        <f t="shared" si="3"/>
        <v>-47.199999999999818</v>
      </c>
      <c r="R28">
        <f t="shared" si="4"/>
        <v>1</v>
      </c>
      <c r="S28" s="69"/>
      <c r="AA28" s="13"/>
      <c r="AB28" s="13"/>
      <c r="AC28" s="13"/>
      <c r="AD28" s="13"/>
      <c r="AE28" s="13"/>
      <c r="AF28" s="13"/>
      <c r="AG28" s="13"/>
      <c r="AH28" s="13"/>
      <c r="AI28" s="13"/>
      <c r="AJ28" s="13"/>
    </row>
    <row r="29" spans="1:36">
      <c r="A29" t="str">
        <f>VLOOKUP(B29,'lookup (hide)'!A:B,2,FALSE)</f>
        <v>Portugal</v>
      </c>
      <c r="B29" s="15" t="s">
        <v>20</v>
      </c>
      <c r="C29" s="16">
        <v>255.41</v>
      </c>
      <c r="D29" s="64">
        <v>243.24</v>
      </c>
      <c r="E29" s="64">
        <v>241.95</v>
      </c>
      <c r="F29" s="64">
        <v>236.56</v>
      </c>
      <c r="G29" s="64">
        <v>230.84</v>
      </c>
      <c r="H29" s="64">
        <v>233.83</v>
      </c>
      <c r="I29" s="64">
        <v>243.26</v>
      </c>
      <c r="J29" s="64">
        <v>238.91</v>
      </c>
      <c r="K29" s="64">
        <v>238.63</v>
      </c>
      <c r="L29" s="64">
        <v>235.47</v>
      </c>
      <c r="M29" s="64">
        <v>234.23</v>
      </c>
      <c r="N29" s="82">
        <v>232.75</v>
      </c>
      <c r="O29" s="82">
        <v>230.02</v>
      </c>
      <c r="P29" s="82">
        <v>224.16</v>
      </c>
      <c r="Q29" s="13">
        <f t="shared" si="3"/>
        <v>-1.2400000000000091</v>
      </c>
      <c r="R29">
        <f t="shared" si="4"/>
        <v>1</v>
      </c>
      <c r="S29" s="69"/>
      <c r="AA29" s="13"/>
      <c r="AB29" s="13"/>
      <c r="AC29" s="13"/>
      <c r="AD29" s="13"/>
      <c r="AE29" s="13"/>
      <c r="AF29" s="13"/>
      <c r="AG29" s="13"/>
      <c r="AH29" s="13"/>
      <c r="AI29" s="13"/>
      <c r="AJ29" s="13"/>
    </row>
    <row r="30" spans="1:36">
      <c r="A30" t="str">
        <f>VLOOKUP(B30,'lookup (hide)'!A:B,2,FALSE)</f>
        <v>Romania</v>
      </c>
      <c r="B30" s="15" t="s">
        <v>21</v>
      </c>
      <c r="C30" s="16">
        <v>1419</v>
      </c>
      <c r="D30" s="64">
        <v>1178.5999999999999</v>
      </c>
      <c r="E30" s="64">
        <v>1170</v>
      </c>
      <c r="F30" s="64">
        <v>1162.7</v>
      </c>
      <c r="G30" s="64">
        <v>1168.9000000000001</v>
      </c>
      <c r="H30" s="64">
        <v>1188.4000000000001</v>
      </c>
      <c r="I30" s="64">
        <v>1190.7</v>
      </c>
      <c r="J30" s="64">
        <v>1192.5999999999999</v>
      </c>
      <c r="K30" s="64">
        <v>1175.4000000000001</v>
      </c>
      <c r="L30" s="64">
        <v>1158.2</v>
      </c>
      <c r="M30" s="64">
        <v>1138.8</v>
      </c>
      <c r="N30" s="84">
        <v>1121.9000000000001</v>
      </c>
      <c r="O30" s="84">
        <v>1081.9000000000001</v>
      </c>
      <c r="P30" s="84">
        <v>1080.8</v>
      </c>
      <c r="Q30" s="13">
        <f t="shared" si="3"/>
        <v>-19.400000000000091</v>
      </c>
      <c r="R30">
        <f t="shared" si="4"/>
        <v>1</v>
      </c>
      <c r="S30" s="69"/>
      <c r="AA30" s="13"/>
      <c r="AB30" s="13"/>
      <c r="AC30" s="13"/>
      <c r="AD30" s="13"/>
      <c r="AE30" s="13"/>
      <c r="AF30" s="13"/>
      <c r="AG30" s="13"/>
      <c r="AH30" s="13"/>
      <c r="AI30" s="13"/>
      <c r="AJ30" s="13"/>
    </row>
    <row r="31" spans="1:36">
      <c r="A31" t="str">
        <f>VLOOKUP(B31,'lookup (hide)'!A:B,2,FALSE)</f>
        <v>Slovenia</v>
      </c>
      <c r="B31" s="15" t="s">
        <v>23</v>
      </c>
      <c r="C31" s="16">
        <v>113.1</v>
      </c>
      <c r="D31" s="64">
        <v>109.47</v>
      </c>
      <c r="E31" s="64">
        <v>109.07</v>
      </c>
      <c r="F31" s="64">
        <v>111.02</v>
      </c>
      <c r="G31" s="64">
        <v>109.57</v>
      </c>
      <c r="H31" s="64">
        <v>107.84</v>
      </c>
      <c r="I31" s="64">
        <v>112.84</v>
      </c>
      <c r="J31" s="64">
        <v>107.84</v>
      </c>
      <c r="K31" s="64">
        <v>108.83</v>
      </c>
      <c r="L31" s="64">
        <v>102.71</v>
      </c>
      <c r="M31" s="64">
        <v>100.84</v>
      </c>
      <c r="N31" s="82">
        <v>99.21</v>
      </c>
      <c r="O31" s="82">
        <v>100.92</v>
      </c>
      <c r="P31" s="82">
        <v>93.25</v>
      </c>
      <c r="Q31" s="13">
        <f t="shared" si="3"/>
        <v>-1.8699999999999903</v>
      </c>
      <c r="R31">
        <f t="shared" si="4"/>
        <v>1</v>
      </c>
      <c r="S31" s="69"/>
      <c r="AA31" s="13"/>
      <c r="AB31" s="13"/>
      <c r="AC31" s="13"/>
      <c r="AD31" s="13"/>
      <c r="AE31" s="13"/>
      <c r="AF31" s="13"/>
      <c r="AG31" s="13"/>
      <c r="AH31" s="13"/>
      <c r="AI31" s="13"/>
      <c r="AJ31" s="13"/>
    </row>
    <row r="32" spans="1:36">
      <c r="A32" t="str">
        <f>VLOOKUP(B32,'lookup (hide)'!A:B,2,FALSE)</f>
        <v>Slovakia</v>
      </c>
      <c r="B32" s="15" t="s">
        <v>24</v>
      </c>
      <c r="C32" s="16">
        <v>162.5</v>
      </c>
      <c r="D32" s="64">
        <v>159.26</v>
      </c>
      <c r="E32" s="64">
        <v>154.11000000000001</v>
      </c>
      <c r="F32" s="64">
        <v>149.79</v>
      </c>
      <c r="G32" s="64">
        <v>144.88</v>
      </c>
      <c r="H32" s="64">
        <v>143.08000000000001</v>
      </c>
      <c r="I32" s="64">
        <v>139.26</v>
      </c>
      <c r="J32" s="64">
        <v>132.61000000000001</v>
      </c>
      <c r="K32" s="64">
        <v>129.86000000000001</v>
      </c>
      <c r="L32" s="64">
        <v>127.87</v>
      </c>
      <c r="M32" s="64">
        <v>125.85</v>
      </c>
      <c r="N32" s="81">
        <v>122.05</v>
      </c>
      <c r="O32" s="81">
        <v>120.07</v>
      </c>
      <c r="P32" s="81">
        <v>115.95</v>
      </c>
      <c r="Q32" s="13">
        <f t="shared" si="3"/>
        <v>-2.0200000000000102</v>
      </c>
      <c r="R32">
        <f t="shared" si="4"/>
        <v>1</v>
      </c>
      <c r="S32" s="69"/>
      <c r="AA32" s="13"/>
      <c r="AB32" s="13"/>
      <c r="AC32" s="13"/>
      <c r="AD32" s="13"/>
      <c r="AE32" s="13"/>
      <c r="AF32" s="13"/>
      <c r="AG32" s="13"/>
      <c r="AH32" s="13"/>
      <c r="AI32" s="13"/>
      <c r="AJ32" s="13"/>
    </row>
    <row r="33" spans="1:36">
      <c r="A33" t="str">
        <f>VLOOKUP(B33,'lookup (hide)'!A:B,2,FALSE)</f>
        <v>Finland</v>
      </c>
      <c r="B33" s="15" t="s">
        <v>8</v>
      </c>
      <c r="C33" s="16">
        <v>285.83</v>
      </c>
      <c r="D33" s="64">
        <v>284.27999999999997</v>
      </c>
      <c r="E33" s="64">
        <v>281.52999999999997</v>
      </c>
      <c r="F33" s="64">
        <v>279.87</v>
      </c>
      <c r="G33" s="64">
        <v>282.01</v>
      </c>
      <c r="H33" s="64">
        <v>282.91000000000003</v>
      </c>
      <c r="I33" s="64">
        <v>282.23</v>
      </c>
      <c r="J33" s="64">
        <v>275.38</v>
      </c>
      <c r="K33" s="64">
        <v>270.64</v>
      </c>
      <c r="L33" s="64">
        <v>263.64</v>
      </c>
      <c r="M33" s="64">
        <v>258.94</v>
      </c>
      <c r="N33" s="82">
        <v>255.62</v>
      </c>
      <c r="O33" s="82">
        <v>248.53</v>
      </c>
      <c r="P33" s="82">
        <v>243.17</v>
      </c>
      <c r="Q33" s="13">
        <f t="shared" si="3"/>
        <v>-4.6999999999999886</v>
      </c>
      <c r="R33">
        <f t="shared" si="4"/>
        <v>1</v>
      </c>
      <c r="S33" s="69"/>
      <c r="AA33" s="13"/>
      <c r="AB33" s="13"/>
      <c r="AC33" s="13"/>
      <c r="AD33" s="13"/>
      <c r="AE33" s="13"/>
      <c r="AF33" s="13"/>
      <c r="AG33" s="13"/>
      <c r="AH33" s="13"/>
      <c r="AI33" s="13"/>
      <c r="AJ33" s="13"/>
    </row>
    <row r="34" spans="1:36">
      <c r="A34" t="str">
        <f>VLOOKUP(B34,'lookup (hide)'!A:B,2,FALSE)</f>
        <v>Sweden</v>
      </c>
      <c r="B34" s="15" t="s">
        <v>22</v>
      </c>
      <c r="C34" s="16">
        <v>354.22</v>
      </c>
      <c r="D34" s="64">
        <v>348.56</v>
      </c>
      <c r="E34" s="64">
        <v>347.65</v>
      </c>
      <c r="F34" s="64">
        <v>345.53</v>
      </c>
      <c r="G34" s="64">
        <v>346.12</v>
      </c>
      <c r="H34" s="64">
        <v>344.19</v>
      </c>
      <c r="I34" s="64">
        <v>336.8</v>
      </c>
      <c r="J34" s="64">
        <v>326.12</v>
      </c>
      <c r="K34" s="64">
        <v>323.44</v>
      </c>
      <c r="L34" s="64">
        <v>313.05</v>
      </c>
      <c r="M34" s="64">
        <v>301.38</v>
      </c>
      <c r="N34" s="84">
        <v>304.39999999999998</v>
      </c>
      <c r="O34" s="84">
        <v>299.60000000000002</v>
      </c>
      <c r="P34" s="81">
        <v>297.67</v>
      </c>
      <c r="Q34" s="13">
        <f t="shared" si="3"/>
        <v>-11.670000000000016</v>
      </c>
      <c r="R34">
        <f t="shared" si="4"/>
        <v>1</v>
      </c>
      <c r="S34" s="69"/>
      <c r="AA34" s="13"/>
      <c r="AB34" s="13"/>
      <c r="AC34" s="13"/>
      <c r="AD34" s="13"/>
      <c r="AE34" s="13"/>
      <c r="AF34" s="13"/>
      <c r="AG34" s="13"/>
      <c r="AH34" s="13"/>
      <c r="AI34" s="13"/>
      <c r="AJ34" s="13"/>
    </row>
    <row r="35" spans="1:36">
      <c r="A35" t="str">
        <f>VLOOKUP(B35,'lookup (hide)'!A:B,2,FALSE)</f>
        <v>United Kingdom</v>
      </c>
      <c r="B35" s="15" t="s">
        <v>25</v>
      </c>
      <c r="C35" s="16">
        <v>1864</v>
      </c>
      <c r="D35" s="64">
        <v>1847</v>
      </c>
      <c r="E35" s="64">
        <v>1800</v>
      </c>
      <c r="F35" s="64">
        <v>1786</v>
      </c>
      <c r="G35" s="64">
        <v>1817</v>
      </c>
      <c r="H35" s="64">
        <v>1883</v>
      </c>
      <c r="I35" s="64">
        <v>1918</v>
      </c>
      <c r="J35" s="64">
        <v>1898</v>
      </c>
      <c r="K35" s="64">
        <v>1904</v>
      </c>
      <c r="L35" s="64">
        <v>1879</v>
      </c>
      <c r="M35" s="64">
        <v>1867</v>
      </c>
      <c r="N35" t="s">
        <v>29</v>
      </c>
      <c r="Q35" s="13">
        <f t="shared" si="3"/>
        <v>-12</v>
      </c>
      <c r="R35">
        <f t="shared" si="4"/>
        <v>1</v>
      </c>
      <c r="S35" s="69">
        <f t="shared" si="5"/>
        <v>-6.427423674343867E-3</v>
      </c>
      <c r="T35" s="69">
        <f>M35/M4</f>
        <v>8.2491918708124418E-2</v>
      </c>
      <c r="AA35" s="13"/>
      <c r="AB35" s="13"/>
      <c r="AC35" s="13"/>
      <c r="AD35" s="13"/>
      <c r="AE35" s="13"/>
      <c r="AF35" s="13"/>
      <c r="AG35" s="13"/>
      <c r="AH35" s="13"/>
      <c r="AI35" s="13"/>
      <c r="AJ35" s="13"/>
    </row>
    <row r="36" spans="1:36">
      <c r="A36">
        <f>VLOOKUP(B36,'lookup (hide)'!A:B,2,FALSE)</f>
        <v>0</v>
      </c>
      <c r="B36" s="15" t="s">
        <v>68</v>
      </c>
      <c r="C36" s="17" t="s">
        <v>29</v>
      </c>
      <c r="D36" s="9" t="s">
        <v>29</v>
      </c>
      <c r="E36" s="64">
        <v>25.4</v>
      </c>
      <c r="F36" s="64">
        <v>25.4</v>
      </c>
      <c r="G36" s="64">
        <v>25.8</v>
      </c>
      <c r="H36" s="64">
        <v>26</v>
      </c>
      <c r="I36" s="64">
        <v>27</v>
      </c>
      <c r="J36" s="64">
        <v>26.3</v>
      </c>
      <c r="K36" s="64">
        <v>26.7</v>
      </c>
      <c r="L36" s="64">
        <v>26.4</v>
      </c>
      <c r="M36" s="9">
        <v>26.2</v>
      </c>
      <c r="N36" t="s">
        <v>29</v>
      </c>
      <c r="Q36" s="13"/>
    </row>
    <row r="37" spans="1:36">
      <c r="A37">
        <f>VLOOKUP(B37,'lookup (hide)'!A:B,2,FALSE)</f>
        <v>0</v>
      </c>
      <c r="B37" s="15" t="s">
        <v>69</v>
      </c>
      <c r="C37" s="17" t="s">
        <v>29</v>
      </c>
      <c r="D37" s="9" t="s">
        <v>29</v>
      </c>
      <c r="E37" s="9" t="s">
        <v>29</v>
      </c>
      <c r="F37" s="9" t="s">
        <v>29</v>
      </c>
      <c r="G37" s="9" t="s">
        <v>29</v>
      </c>
      <c r="H37" s="9" t="s">
        <v>29</v>
      </c>
      <c r="I37" s="64">
        <v>579.88</v>
      </c>
      <c r="J37" s="64">
        <v>572.34</v>
      </c>
      <c r="K37" s="64">
        <v>567.38</v>
      </c>
      <c r="L37" s="64">
        <v>557.36</v>
      </c>
      <c r="M37" s="64">
        <v>551.76</v>
      </c>
      <c r="N37" t="s">
        <v>29</v>
      </c>
      <c r="Q37" s="13"/>
    </row>
    <row r="38" spans="1:36">
      <c r="A38">
        <f>VLOOKUP(B38,'lookup (hide)'!A:B,2,FALSE)</f>
        <v>0</v>
      </c>
      <c r="B38" s="15" t="s">
        <v>70</v>
      </c>
      <c r="C38" s="17" t="s">
        <v>29</v>
      </c>
      <c r="D38" s="9" t="s">
        <v>29</v>
      </c>
      <c r="E38" s="9" t="s">
        <v>29</v>
      </c>
      <c r="F38" s="64">
        <v>59</v>
      </c>
      <c r="G38" s="64">
        <v>61</v>
      </c>
      <c r="H38" s="64">
        <v>63</v>
      </c>
      <c r="I38" s="64">
        <v>63</v>
      </c>
      <c r="J38" s="64">
        <v>59.6</v>
      </c>
      <c r="K38" s="64">
        <v>60.4</v>
      </c>
      <c r="L38" s="64">
        <v>59.5</v>
      </c>
      <c r="M38" s="9">
        <v>57.2</v>
      </c>
      <c r="N38" t="s">
        <v>29</v>
      </c>
      <c r="Q38" s="13"/>
    </row>
    <row r="39" spans="1:36">
      <c r="A39" t="e">
        <f>VLOOKUP(B39,'lookup (hide)'!A:B,2,FALSE)</f>
        <v>#N/A</v>
      </c>
      <c r="B39" s="15" t="s">
        <v>83</v>
      </c>
      <c r="C39" s="17" t="s">
        <v>29</v>
      </c>
      <c r="D39" s="9" t="s">
        <v>29</v>
      </c>
      <c r="E39" s="9" t="s">
        <v>29</v>
      </c>
      <c r="F39" s="64">
        <v>123</v>
      </c>
      <c r="G39" s="64">
        <v>129</v>
      </c>
      <c r="H39" s="64">
        <v>127</v>
      </c>
      <c r="I39" s="64">
        <v>124</v>
      </c>
      <c r="J39" s="64">
        <v>125</v>
      </c>
      <c r="K39" s="64">
        <v>123</v>
      </c>
      <c r="L39" s="64">
        <v>129</v>
      </c>
      <c r="M39" s="64">
        <v>111</v>
      </c>
      <c r="N39">
        <v>108</v>
      </c>
      <c r="Q39" s="13"/>
    </row>
    <row r="40" spans="1:36">
      <c r="A40">
        <f>VLOOKUP(B40,'lookup (hide)'!A:B,2,FALSE)</f>
        <v>0</v>
      </c>
      <c r="B40" s="15" t="s">
        <v>72</v>
      </c>
      <c r="C40" s="17" t="s">
        <v>29</v>
      </c>
      <c r="D40" s="9" t="s">
        <v>29</v>
      </c>
      <c r="E40" s="9" t="s">
        <v>29</v>
      </c>
      <c r="F40" s="9" t="s">
        <v>29</v>
      </c>
      <c r="G40" s="9" t="s">
        <v>29</v>
      </c>
      <c r="H40" s="64">
        <v>357.78</v>
      </c>
      <c r="I40" s="64">
        <v>357.52</v>
      </c>
      <c r="J40" s="64">
        <v>353.05</v>
      </c>
      <c r="K40" s="64">
        <v>346.41</v>
      </c>
      <c r="L40" s="64">
        <v>339.94</v>
      </c>
      <c r="M40" s="9">
        <v>313.89</v>
      </c>
      <c r="N40" t="s">
        <v>29</v>
      </c>
      <c r="Q40" s="13"/>
    </row>
    <row r="41" spans="1:36">
      <c r="A41">
        <f>VLOOKUP(B41,'lookup (hide)'!A:B,2,FALSE)</f>
        <v>0</v>
      </c>
      <c r="B41" s="15" t="s">
        <v>73</v>
      </c>
      <c r="C41" s="16">
        <v>501</v>
      </c>
      <c r="D41" s="64">
        <v>482</v>
      </c>
      <c r="E41" s="64">
        <v>477</v>
      </c>
      <c r="F41" s="64">
        <v>455</v>
      </c>
      <c r="G41" s="64">
        <v>429</v>
      </c>
      <c r="H41" s="64">
        <v>437</v>
      </c>
      <c r="I41" s="64">
        <v>430</v>
      </c>
      <c r="J41" s="64">
        <v>426</v>
      </c>
      <c r="K41" s="64">
        <v>429</v>
      </c>
      <c r="L41" s="64">
        <v>423</v>
      </c>
      <c r="M41" s="64">
        <v>423</v>
      </c>
      <c r="N41">
        <v>417</v>
      </c>
      <c r="Q41" s="13"/>
    </row>
    <row r="42" spans="1:36">
      <c r="A42">
        <f>VLOOKUP(B42,'lookup (hide)'!A:B,2,FALSE)</f>
        <v>0</v>
      </c>
      <c r="B42" s="15" t="s">
        <v>74</v>
      </c>
      <c r="C42" s="17" t="s">
        <v>29</v>
      </c>
      <c r="D42" s="9" t="s">
        <v>29</v>
      </c>
      <c r="E42" s="9" t="s">
        <v>29</v>
      </c>
      <c r="F42" s="64">
        <v>5385.54</v>
      </c>
      <c r="G42" s="64">
        <v>5563.14</v>
      </c>
      <c r="H42" s="64">
        <v>5529.97</v>
      </c>
      <c r="I42" s="64">
        <v>5509.36</v>
      </c>
      <c r="J42" s="64">
        <v>5406.52</v>
      </c>
      <c r="K42" s="64">
        <v>5938.15</v>
      </c>
      <c r="L42" s="64">
        <v>6311.5</v>
      </c>
      <c r="M42" s="9" t="s">
        <v>29</v>
      </c>
      <c r="N42" t="s">
        <v>29</v>
      </c>
      <c r="Q42" s="13"/>
    </row>
    <row r="43" spans="1:36">
      <c r="A43">
        <f>VLOOKUP(B43,'lookup (hide)'!A:B,2,FALSE)</f>
        <v>0</v>
      </c>
      <c r="B43" s="15" t="s">
        <v>75</v>
      </c>
      <c r="C43" s="17" t="s">
        <v>29</v>
      </c>
      <c r="D43" s="64">
        <v>243</v>
      </c>
      <c r="E43" s="64">
        <v>231</v>
      </c>
      <c r="F43" s="64">
        <v>217</v>
      </c>
      <c r="G43" s="64">
        <v>222</v>
      </c>
      <c r="H43" s="64">
        <v>216</v>
      </c>
      <c r="I43" s="64">
        <v>217</v>
      </c>
      <c r="J43" s="64">
        <v>215</v>
      </c>
      <c r="K43" s="64">
        <v>206</v>
      </c>
      <c r="L43" s="64">
        <v>200</v>
      </c>
      <c r="M43" s="9">
        <v>193</v>
      </c>
      <c r="N43" t="s">
        <v>29</v>
      </c>
      <c r="Q43" s="13"/>
    </row>
    <row r="44" spans="1:36">
      <c r="A44">
        <f>VLOOKUP(B44,'lookup (hide)'!A:B,2,FALSE)</f>
        <v>0</v>
      </c>
      <c r="B44" s="15" t="s">
        <v>76</v>
      </c>
      <c r="C44" s="17" t="s">
        <v>29</v>
      </c>
      <c r="D44" s="9" t="s">
        <v>29</v>
      </c>
      <c r="E44" s="9" t="s">
        <v>29</v>
      </c>
      <c r="F44" s="9" t="s">
        <v>29</v>
      </c>
      <c r="G44" s="9" t="s">
        <v>29</v>
      </c>
      <c r="H44" s="64">
        <v>134.56</v>
      </c>
      <c r="I44" s="64">
        <v>135.80000000000001</v>
      </c>
      <c r="J44" s="64">
        <v>136.78</v>
      </c>
      <c r="K44" s="64">
        <v>132.97</v>
      </c>
      <c r="L44" s="64">
        <v>132.97</v>
      </c>
      <c r="M44" s="9">
        <v>131.94</v>
      </c>
      <c r="N44" t="s">
        <v>29</v>
      </c>
      <c r="Q44" s="13"/>
    </row>
    <row r="49" spans="2:2">
      <c r="B49" s="65" t="s">
        <v>108</v>
      </c>
    </row>
    <row r="50" spans="2:2">
      <c r="B50" s="67" t="s">
        <v>114</v>
      </c>
    </row>
    <row r="51" spans="2:2">
      <c r="B51" s="67" t="s">
        <v>124</v>
      </c>
    </row>
    <row r="52" spans="2:2">
      <c r="B52" s="67" t="s">
        <v>139</v>
      </c>
    </row>
    <row r="53" spans="2:2">
      <c r="B53" s="65" t="s">
        <v>109</v>
      </c>
    </row>
    <row r="54" spans="2:2">
      <c r="B54" s="67" t="s">
        <v>115</v>
      </c>
    </row>
    <row r="55" spans="2:2">
      <c r="B55" s="67" t="s">
        <v>125</v>
      </c>
    </row>
    <row r="56" spans="2:2">
      <c r="B56" s="67" t="s">
        <v>138</v>
      </c>
    </row>
    <row r="57" spans="2:2">
      <c r="B57" s="66" t="s">
        <v>110</v>
      </c>
    </row>
    <row r="58" spans="2:2">
      <c r="B58" s="68" t="s">
        <v>116</v>
      </c>
    </row>
    <row r="59" spans="2:2">
      <c r="B59" s="68" t="s">
        <v>126</v>
      </c>
    </row>
    <row r="60" spans="2:2">
      <c r="B60" s="68" t="s">
        <v>136</v>
      </c>
    </row>
    <row r="61" spans="2:2">
      <c r="B61" s="66" t="s">
        <v>111</v>
      </c>
    </row>
    <row r="62" spans="2:2">
      <c r="B62" s="68" t="s">
        <v>117</v>
      </c>
    </row>
    <row r="63" spans="2:2">
      <c r="B63" s="68" t="s">
        <v>127</v>
      </c>
    </row>
    <row r="64" spans="2:2">
      <c r="B64" s="68" t="s">
        <v>137</v>
      </c>
    </row>
    <row r="65" spans="2:2">
      <c r="B65" s="66" t="s">
        <v>112</v>
      </c>
    </row>
    <row r="66" spans="2:2">
      <c r="B66" s="68" t="s">
        <v>118</v>
      </c>
    </row>
    <row r="67" spans="2:2">
      <c r="B67" s="68" t="s">
        <v>128</v>
      </c>
    </row>
    <row r="68" spans="2:2">
      <c r="B68" s="68" t="s">
        <v>140</v>
      </c>
    </row>
    <row r="69" spans="2:2">
      <c r="B69" s="66" t="s">
        <v>113</v>
      </c>
    </row>
    <row r="70" spans="2:2">
      <c r="B70" s="68" t="s">
        <v>119</v>
      </c>
    </row>
  </sheetData>
  <autoFilter ref="A2:L44" xr:uid="{00000000-0009-0000-0000-000001000000}"/>
  <sortState xmlns:xlrd2="http://schemas.microsoft.com/office/spreadsheetml/2017/richdata2" ref="B2:L43">
    <sortCondition ref="B12"/>
  </sortState>
  <phoneticPr fontId="3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43"/>
  <sheetViews>
    <sheetView topLeftCell="A10" workbookViewId="0">
      <selection activeCell="B16" sqref="B16"/>
    </sheetView>
  </sheetViews>
  <sheetFormatPr defaultRowHeight="12.75"/>
  <cols>
    <col min="1" max="1" width="58.140625" bestFit="1" customWidth="1"/>
    <col min="2" max="2" width="13.5703125" customWidth="1"/>
  </cols>
  <sheetData>
    <row r="1" spans="1:6">
      <c r="A1" s="10" t="s">
        <v>31</v>
      </c>
    </row>
    <row r="2" spans="1:6">
      <c r="A2" s="10" t="s">
        <v>72</v>
      </c>
    </row>
    <row r="3" spans="1:6" ht="15">
      <c r="A3" s="10" t="s">
        <v>0</v>
      </c>
      <c r="B3" s="1" t="s">
        <v>0</v>
      </c>
    </row>
    <row r="4" spans="1:6" ht="15">
      <c r="A4" s="10" t="s">
        <v>1</v>
      </c>
      <c r="B4" s="1" t="s">
        <v>1</v>
      </c>
    </row>
    <row r="5" spans="1:6">
      <c r="A5" s="10" t="s">
        <v>75</v>
      </c>
    </row>
    <row r="6" spans="1:6" ht="15">
      <c r="A6" s="10" t="s">
        <v>2</v>
      </c>
      <c r="B6" s="1" t="s">
        <v>2</v>
      </c>
    </row>
    <row r="7" spans="1:6" ht="15">
      <c r="A7" s="10" t="s">
        <v>30</v>
      </c>
      <c r="B7" s="1" t="s">
        <v>30</v>
      </c>
    </row>
    <row r="8" spans="1:6" ht="15">
      <c r="A8" s="10" t="s">
        <v>3</v>
      </c>
      <c r="B8" s="1" t="s">
        <v>3</v>
      </c>
    </row>
    <row r="9" spans="1:6">
      <c r="A9" s="15" t="s">
        <v>79</v>
      </c>
      <c r="B9" s="15" t="s">
        <v>79</v>
      </c>
    </row>
    <row r="10" spans="1:6" ht="15">
      <c r="A10" s="10" t="s">
        <v>5</v>
      </c>
      <c r="B10" s="1" t="s">
        <v>5</v>
      </c>
    </row>
    <row r="11" spans="1:6" ht="15">
      <c r="A11" s="10" t="s">
        <v>6</v>
      </c>
      <c r="B11" s="1" t="s">
        <v>6</v>
      </c>
    </row>
    <row r="12" spans="1:6" ht="15">
      <c r="A12" s="15" t="s">
        <v>82</v>
      </c>
      <c r="B12" s="1" t="s">
        <v>26</v>
      </c>
    </row>
    <row r="13" spans="1:6" ht="15">
      <c r="A13" s="15" t="s">
        <v>81</v>
      </c>
      <c r="B13" s="1" t="s">
        <v>27</v>
      </c>
      <c r="F13" s="15" t="s">
        <v>107</v>
      </c>
    </row>
    <row r="14" spans="1:6" ht="15">
      <c r="A14" s="15" t="s">
        <v>80</v>
      </c>
      <c r="B14" s="1" t="s">
        <v>28</v>
      </c>
      <c r="F14" s="15" t="s">
        <v>80</v>
      </c>
    </row>
    <row r="15" spans="1:6" ht="15">
      <c r="A15" s="15" t="s">
        <v>107</v>
      </c>
      <c r="B15" s="2" t="s">
        <v>120</v>
      </c>
      <c r="F15" s="15" t="s">
        <v>81</v>
      </c>
    </row>
    <row r="16" spans="1:6" ht="15">
      <c r="A16" s="22" t="s">
        <v>106</v>
      </c>
      <c r="B16" s="2" t="s">
        <v>129</v>
      </c>
      <c r="F16" s="15" t="s">
        <v>82</v>
      </c>
    </row>
    <row r="17" spans="1:2" ht="15">
      <c r="A17" s="10" t="s">
        <v>8</v>
      </c>
      <c r="B17" s="1" t="s">
        <v>8</v>
      </c>
    </row>
    <row r="18" spans="1:2">
      <c r="A18" s="10" t="s">
        <v>71</v>
      </c>
    </row>
    <row r="19" spans="1:2" ht="15">
      <c r="A19" s="10" t="s">
        <v>9</v>
      </c>
      <c r="B19" s="1" t="s">
        <v>9</v>
      </c>
    </row>
    <row r="20" spans="1:2" ht="15">
      <c r="A20" s="22" t="s">
        <v>97</v>
      </c>
      <c r="B20" s="1" t="s">
        <v>97</v>
      </c>
    </row>
    <row r="21" spans="1:2" ht="15">
      <c r="A21" s="10" t="s">
        <v>10</v>
      </c>
      <c r="B21" s="1" t="s">
        <v>10</v>
      </c>
    </row>
    <row r="22" spans="1:2" ht="15">
      <c r="A22" s="10" t="s">
        <v>11</v>
      </c>
      <c r="B22" s="1" t="s">
        <v>11</v>
      </c>
    </row>
    <row r="23" spans="1:2">
      <c r="A23" s="10" t="s">
        <v>68</v>
      </c>
    </row>
    <row r="24" spans="1:2" ht="15">
      <c r="A24" s="10" t="s">
        <v>12</v>
      </c>
      <c r="B24" s="1" t="s">
        <v>12</v>
      </c>
    </row>
    <row r="25" spans="1:2" ht="15">
      <c r="A25" s="10" t="s">
        <v>13</v>
      </c>
      <c r="B25" s="1" t="s">
        <v>13</v>
      </c>
    </row>
    <row r="26" spans="1:2">
      <c r="A26" s="10" t="s">
        <v>76</v>
      </c>
    </row>
    <row r="27" spans="1:2" ht="15">
      <c r="A27" s="10" t="s">
        <v>16</v>
      </c>
      <c r="B27" s="1" t="s">
        <v>16</v>
      </c>
    </row>
    <row r="28" spans="1:2" ht="15">
      <c r="A28" s="10" t="s">
        <v>14</v>
      </c>
      <c r="B28" s="1" t="s">
        <v>14</v>
      </c>
    </row>
    <row r="29" spans="1:2" ht="15">
      <c r="A29" s="10" t="s">
        <v>15</v>
      </c>
      <c r="B29" s="1" t="s">
        <v>15</v>
      </c>
    </row>
    <row r="30" spans="1:2" ht="15">
      <c r="A30" s="10" t="s">
        <v>17</v>
      </c>
      <c r="B30" s="1" t="s">
        <v>17</v>
      </c>
    </row>
    <row r="31" spans="1:2">
      <c r="A31" s="10" t="s">
        <v>70</v>
      </c>
    </row>
    <row r="32" spans="1:2" ht="15">
      <c r="A32" s="10" t="s">
        <v>18</v>
      </c>
      <c r="B32" s="1" t="s">
        <v>18</v>
      </c>
    </row>
    <row r="33" spans="1:2" ht="15">
      <c r="A33" s="10" t="s">
        <v>19</v>
      </c>
      <c r="B33" s="1" t="s">
        <v>19</v>
      </c>
    </row>
    <row r="34" spans="1:2" ht="15">
      <c r="A34" s="10" t="s">
        <v>20</v>
      </c>
      <c r="B34" s="1" t="s">
        <v>20</v>
      </c>
    </row>
    <row r="35" spans="1:2" ht="15">
      <c r="A35" s="10" t="s">
        <v>21</v>
      </c>
      <c r="B35" s="1" t="s">
        <v>21</v>
      </c>
    </row>
    <row r="36" spans="1:2">
      <c r="A36" s="10" t="s">
        <v>73</v>
      </c>
    </row>
    <row r="37" spans="1:2" ht="15">
      <c r="A37" s="10" t="s">
        <v>24</v>
      </c>
      <c r="B37" s="1" t="s">
        <v>24</v>
      </c>
    </row>
    <row r="38" spans="1:2" ht="15">
      <c r="A38" s="10" t="s">
        <v>23</v>
      </c>
      <c r="B38" s="1" t="s">
        <v>23</v>
      </c>
    </row>
    <row r="39" spans="1:2" ht="15">
      <c r="A39" s="10" t="s">
        <v>7</v>
      </c>
      <c r="B39" s="1" t="s">
        <v>7</v>
      </c>
    </row>
    <row r="40" spans="1:2" ht="15">
      <c r="A40" s="10" t="s">
        <v>22</v>
      </c>
      <c r="B40" s="1" t="s">
        <v>22</v>
      </c>
    </row>
    <row r="41" spans="1:2">
      <c r="A41" s="10" t="s">
        <v>69</v>
      </c>
    </row>
    <row r="42" spans="1:2">
      <c r="A42" s="10" t="s">
        <v>74</v>
      </c>
    </row>
    <row r="43" spans="1:2" ht="15">
      <c r="A43" s="10" t="s">
        <v>25</v>
      </c>
      <c r="B43" s="1" t="s">
        <v>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K78"/>
  <sheetViews>
    <sheetView showGridLines="0" topLeftCell="I39" zoomScale="70" zoomScaleNormal="70" workbookViewId="0">
      <selection activeCell="J89" sqref="J89"/>
    </sheetView>
  </sheetViews>
  <sheetFormatPr defaultRowHeight="12.75"/>
  <cols>
    <col min="2" max="19" width="14.42578125" customWidth="1"/>
    <col min="20" max="22" width="9.140625" customWidth="1"/>
    <col min="23" max="23" width="9.42578125" customWidth="1"/>
    <col min="24" max="24" width="9.140625" customWidth="1"/>
    <col min="26" max="26" width="13.28515625" customWidth="1"/>
    <col min="27" max="27" width="14.28515625" bestFit="1" customWidth="1"/>
  </cols>
  <sheetData>
    <row r="2" spans="2:37">
      <c r="AF2" s="24"/>
      <c r="AG2" s="92"/>
      <c r="AH2" s="92"/>
      <c r="AI2" s="92"/>
      <c r="AJ2" s="92"/>
      <c r="AK2" s="92"/>
    </row>
    <row r="3" spans="2:37">
      <c r="B3" s="14" t="s">
        <v>93</v>
      </c>
      <c r="C3" s="14">
        <v>1998</v>
      </c>
      <c r="D3" s="14">
        <v>1999</v>
      </c>
      <c r="E3" s="14">
        <v>2000</v>
      </c>
      <c r="F3" s="14">
        <v>2001</v>
      </c>
      <c r="G3" s="14">
        <v>2002</v>
      </c>
      <c r="H3" s="14">
        <v>2003</v>
      </c>
      <c r="I3" s="14">
        <v>2004</v>
      </c>
      <c r="J3" s="14">
        <v>2005</v>
      </c>
      <c r="K3" s="14">
        <v>2006</v>
      </c>
      <c r="L3" s="14">
        <v>2007</v>
      </c>
      <c r="M3" s="14">
        <v>2008</v>
      </c>
      <c r="N3" s="14">
        <v>2009</v>
      </c>
      <c r="O3" s="14">
        <v>2010</v>
      </c>
      <c r="P3" s="14">
        <v>2011</v>
      </c>
      <c r="Q3" s="14">
        <v>2012</v>
      </c>
      <c r="R3" s="14">
        <v>2013</v>
      </c>
      <c r="S3" s="14">
        <v>2014</v>
      </c>
      <c r="T3">
        <v>2015</v>
      </c>
      <c r="U3">
        <f t="shared" ref="U3:AA3" si="0">T3+1</f>
        <v>2016</v>
      </c>
      <c r="V3">
        <f t="shared" si="0"/>
        <v>2017</v>
      </c>
      <c r="W3">
        <f t="shared" si="0"/>
        <v>2018</v>
      </c>
      <c r="X3">
        <f t="shared" si="0"/>
        <v>2019</v>
      </c>
      <c r="Y3">
        <f t="shared" si="0"/>
        <v>2020</v>
      </c>
      <c r="Z3">
        <f t="shared" si="0"/>
        <v>2021</v>
      </c>
      <c r="AA3">
        <f t="shared" si="0"/>
        <v>2022</v>
      </c>
      <c r="AF3" s="20"/>
    </row>
    <row r="4" spans="2:37">
      <c r="B4" t="s">
        <v>0</v>
      </c>
      <c r="C4" s="8">
        <f>INDEX('EU dairy cows'!$7:$39,MATCH('Website (hidden)'!$B4,'EU dairy cows'!$B$7:$B$39,0),MATCH('Website (hidden)'!C$3,'EU dairy cows'!$7:$7,0))</f>
        <v>728.72</v>
      </c>
      <c r="D4" s="8">
        <f>INDEX('EU dairy cows'!$7:$39,MATCH('Website (hidden)'!$B4,'EU dairy cows'!$B$7:$B$39,0),MATCH('Website (hidden)'!D$3,'EU dairy cows'!$7:$7,0))</f>
        <v>697.9</v>
      </c>
      <c r="E4" s="8">
        <f>INDEX('EU dairy cows'!$7:$39,MATCH('Website (hidden)'!$B4,'EU dairy cows'!$B$7:$B$39,0),MATCH('Website (hidden)'!E$3,'EU dairy cows'!$7:$7,0))</f>
        <v>621</v>
      </c>
      <c r="F4" s="8">
        <f>INDEX('EU dairy cows'!$7:$39,MATCH('Website (hidden)'!$B4,'EU dairy cows'!$B$7:$B$39,0),MATCH('Website (hidden)'!F$3,'EU dairy cows'!$7:$7,0))</f>
        <v>597.98</v>
      </c>
      <c r="G4" s="8">
        <f>INDEX('EU dairy cows'!$7:$39,MATCH('Website (hidden)'!$B4,'EU dairy cows'!$B$7:$B$39,0),MATCH('Website (hidden)'!G$3,'EU dairy cows'!$7:$7,0))</f>
        <v>588.97</v>
      </c>
      <c r="H4" s="8">
        <f>INDEX('EU dairy cows'!$7:$39,MATCH('Website (hidden)'!$B4,'EU dairy cows'!$B$7:$B$39,0),MATCH('Website (hidden)'!H$3,'EU dairy cows'!$7:$7,0))</f>
        <v>557.88</v>
      </c>
      <c r="I4" s="8">
        <f>INDEX('EU dairy cows'!$7:$39,MATCH('Website (hidden)'!$B4,'EU dairy cows'!$B$7:$B$39,0),MATCH('Website (hidden)'!I$3,'EU dairy cows'!$7:$7,0))</f>
        <v>537.95000000000005</v>
      </c>
      <c r="J4" s="8">
        <f>INDEX('EU dairy cows'!$7:$39,MATCH('Website (hidden)'!$B4,'EU dairy cows'!$B$7:$B$39,0),MATCH('Website (hidden)'!J$3,'EU dairy cows'!$7:$7,0))</f>
        <v>534.41999999999996</v>
      </c>
      <c r="K4" s="8">
        <f>INDEX('EU dairy cows'!$7:$39,MATCH('Website (hidden)'!$B4,'EU dairy cows'!$B$7:$B$39,0),MATCH('Website (hidden)'!K$3,'EU dairy cows'!$7:$7,0))</f>
        <v>527.41999999999996</v>
      </c>
      <c r="L4" s="8">
        <f>INDEX('EU dairy cows'!$7:$39,MATCH('Website (hidden)'!$B4,'EU dairy cows'!$B$7:$B$39,0),MATCH('Website (hidden)'!L$3,'EU dairy cows'!$7:$7,0))</f>
        <v>524.5</v>
      </c>
      <c r="M4" s="8">
        <f>INDEX('EU dairy cows'!$7:$39,MATCH('Website (hidden)'!$B4,'EU dairy cows'!$B$7:$B$39,0),MATCH('Website (hidden)'!M$3,'EU dairy cows'!$7:$7,0))</f>
        <v>530.23</v>
      </c>
      <c r="N4" s="8">
        <f>INDEX('EU dairy cows'!$7:$39,MATCH('Website (hidden)'!$B4,'EU dairy cows'!$B$7:$B$39,0),MATCH('Website (hidden)'!N$3,'EU dairy cows'!$7:$7,0))</f>
        <v>532.98</v>
      </c>
      <c r="O4" s="8">
        <f>INDEX('EU dairy cows'!$7:$39,MATCH('Website (hidden)'!$B4,'EU dairy cows'!$B$7:$B$39,0),MATCH('Website (hidden)'!O$3,'EU dairy cows'!$7:$7,0))</f>
        <v>532.74</v>
      </c>
      <c r="P4" s="8">
        <f>INDEX('EU dairy cows'!$7:$39,MATCH('Website (hidden)'!$B4,'EU dairy cows'!$B$7:$B$39,0),MATCH('Website (hidden)'!P$3,'EU dairy cows'!$7:$7,0))</f>
        <v>527.39</v>
      </c>
      <c r="Q4" s="8">
        <f>INDEX('EU dairy cows'!$7:$39,MATCH('Website (hidden)'!$B4,'EU dairy cows'!$B$7:$B$39,0),MATCH('Website (hidden)'!Q$3,'EU dairy cows'!$7:$7,0))</f>
        <v>523.37</v>
      </c>
      <c r="R4" s="8">
        <f>INDEX('EU dairy cows'!$7:$39,MATCH('Website (hidden)'!$B4,'EU dairy cows'!$B$7:$B$39,0),MATCH('Website (hidden)'!R$3,'EU dairy cows'!$7:$7,0))</f>
        <v>529.55999999999995</v>
      </c>
      <c r="S4" s="8">
        <f>INDEX('EU dairy cows'!$7:$39,MATCH('Website (hidden)'!$B4,'EU dairy cows'!$B$7:$B$39,0),MATCH('Website (hidden)'!S$3,'EU dairy cows'!$7:$7,0))</f>
        <v>537.74</v>
      </c>
      <c r="T4" s="8">
        <f>INDEX('EU dairy cows'!$7:$39,MATCH('Website (hidden)'!$B4,'EU dairy cows'!$B$7:$B$39,0),MATCH('Website (hidden)'!T$3,'EU dairy cows'!$7:$7,0))</f>
        <v>534.1</v>
      </c>
      <c r="U4" s="8">
        <f>INDEX('EU dairy cows'!$7:$39,MATCH('Website (hidden)'!$B4,'EU dairy cows'!$B$7:$B$39,0),MATCH('Website (hidden)'!U$3,'EU dairy cows'!$7:$7,0))</f>
        <v>539.87</v>
      </c>
      <c r="V4" s="8">
        <f>INDEX('EU dairy cows'!$7:$39,MATCH('Website (hidden)'!$B4,'EU dairy cows'!$B$7:$B$39,0),MATCH('Website (hidden)'!V$3,'EU dairy cows'!$7:$7,0))</f>
        <v>543.41999999999996</v>
      </c>
      <c r="W4" s="8">
        <f>INDEX('EU dairy cows'!$7:$39,MATCH('Website (hidden)'!$B4,'EU dairy cows'!$B$7:$B$39,0),MATCH('Website (hidden)'!W$3,'EU dairy cows'!$7:$7,0))</f>
        <v>532.87</v>
      </c>
      <c r="X4" s="8">
        <f>INDEX('EU dairy cows'!$7:$39,MATCH('Website (hidden)'!$B4,'EU dairy cows'!$B$7:$B$39,0),MATCH('Website (hidden)'!X$3,'EU dairy cows'!$7:$7,0))</f>
        <v>524.07000000000005</v>
      </c>
      <c r="Y4" s="8">
        <f>INDEX('EU dairy cows'!$7:$39,MATCH('Website (hidden)'!$B4,'EU dairy cows'!$B$7:$B$39,0),MATCH('Website (hidden)'!Y$3,'EU dairy cows'!$7:$7,0))</f>
        <v>524.78</v>
      </c>
      <c r="Z4" s="8">
        <f>INDEX('EU dairy cows'!$7:$39,MATCH('Website (hidden)'!$B4,'EU dairy cows'!$B$7:$B$39,0),MATCH('Website (hidden)'!Z$3,'EU dairy cows'!$7:$7,0))</f>
        <v>526.46</v>
      </c>
      <c r="AA4" s="8">
        <f>INDEX('EU dairy cows'!$7:$39,MATCH('Website (hidden)'!$B4,'EU dairy cows'!$B$7:$B$39,0),MATCH('Website (hidden)'!AA$3,'EU dairy cows'!$7:$7,0))</f>
        <v>550.54999999999995</v>
      </c>
      <c r="AF4" s="23"/>
    </row>
    <row r="5" spans="2:37">
      <c r="B5" t="s">
        <v>1</v>
      </c>
      <c r="C5" s="8">
        <f>INDEX('EU dairy cows'!$7:$39,MATCH('Website (hidden)'!$B5,'EU dairy cows'!$B$7:$B$39,0),MATCH('Website (hidden)'!C$3,'EU dairy cows'!$7:$7,0))</f>
        <v>632.32000000000005</v>
      </c>
      <c r="D5" s="8">
        <f>INDEX('EU dairy cows'!$7:$39,MATCH('Website (hidden)'!$B5,'EU dairy cows'!$B$7:$B$39,0),MATCH('Website (hidden)'!D$3,'EU dairy cows'!$7:$7,0))</f>
        <v>619.09</v>
      </c>
      <c r="E5" s="8">
        <f>INDEX('EU dairy cows'!$7:$39,MATCH('Website (hidden)'!$B5,'EU dairy cows'!$B$7:$B$39,0),MATCH('Website (hidden)'!E$3,'EU dairy cows'!$7:$7,0))</f>
        <v>629.4</v>
      </c>
      <c r="F5" s="8">
        <f>INDEX('EU dairy cows'!$7:$39,MATCH('Website (hidden)'!$B5,'EU dairy cows'!$B$7:$B$39,0),MATCH('Website (hidden)'!F$3,'EU dairy cows'!$7:$7,0))</f>
        <v>611.32000000000005</v>
      </c>
      <c r="G5" s="8">
        <f>INDEX('EU dairy cows'!$7:$39,MATCH('Website (hidden)'!$B5,'EU dairy cows'!$B$7:$B$39,0),MATCH('Website (hidden)'!G$3,'EU dairy cows'!$7:$7,0))</f>
        <v>591.01</v>
      </c>
      <c r="H5" s="8">
        <f>INDEX('EU dairy cows'!$7:$39,MATCH('Website (hidden)'!$B5,'EU dairy cows'!$B$7:$B$39,0),MATCH('Website (hidden)'!H$3,'EU dairy cows'!$7:$7,0))</f>
        <v>572.14</v>
      </c>
      <c r="I5" s="8">
        <f>INDEX('EU dairy cows'!$7:$39,MATCH('Website (hidden)'!$B5,'EU dairy cows'!$B$7:$B$39,0),MATCH('Website (hidden)'!I$3,'EU dairy cows'!$7:$7,0))</f>
        <v>570.61</v>
      </c>
      <c r="J5" s="8">
        <f>INDEX('EU dairy cows'!$7:$39,MATCH('Website (hidden)'!$B5,'EU dairy cows'!$B$7:$B$39,0),MATCH('Website (hidden)'!J$3,'EU dairy cows'!$7:$7,0))</f>
        <v>548.15</v>
      </c>
      <c r="K5" s="8">
        <f>INDEX('EU dairy cows'!$7:$39,MATCH('Website (hidden)'!$B5,'EU dairy cows'!$B$7:$B$39,0),MATCH('Website (hidden)'!K$3,'EU dairy cows'!$7:$7,0))</f>
        <v>531.91</v>
      </c>
      <c r="L5" s="8">
        <f>INDEX('EU dairy cows'!$7:$39,MATCH('Website (hidden)'!$B5,'EU dairy cows'!$B$7:$B$39,0),MATCH('Website (hidden)'!L$3,'EU dairy cows'!$7:$7,0))</f>
        <v>524.29</v>
      </c>
      <c r="M5" s="8">
        <f>INDEX('EU dairy cows'!$7:$39,MATCH('Website (hidden)'!$B5,'EU dairy cows'!$B$7:$B$39,0),MATCH('Website (hidden)'!M$3,'EU dairy cows'!$7:$7,0))</f>
        <v>517.77</v>
      </c>
      <c r="N5" s="8">
        <f>INDEX('EU dairy cows'!$7:$39,MATCH('Website (hidden)'!$B5,'EU dairy cows'!$B$7:$B$39,0),MATCH('Website (hidden)'!N$3,'EU dairy cows'!$7:$7,0))</f>
        <v>517.67999999999995</v>
      </c>
      <c r="O5" s="8">
        <f>INDEX('EU dairy cows'!$7:$39,MATCH('Website (hidden)'!$B5,'EU dairy cows'!$B$7:$B$39,0),MATCH('Website (hidden)'!O$3,'EU dairy cows'!$7:$7,0))</f>
        <v>517.74</v>
      </c>
      <c r="P5" s="8">
        <f>INDEX('EU dairy cows'!$7:$39,MATCH('Website (hidden)'!$B5,'EU dairy cows'!$B$7:$B$39,0),MATCH('Website (hidden)'!P$3,'EU dairy cows'!$7:$7,0))</f>
        <v>510.65</v>
      </c>
      <c r="Q5" s="8">
        <f>INDEX('EU dairy cows'!$7:$39,MATCH('Website (hidden)'!$B5,'EU dairy cows'!$B$7:$B$39,0),MATCH('Website (hidden)'!Q$3,'EU dairy cows'!$7:$7,0))</f>
        <v>503.54</v>
      </c>
      <c r="R5" s="8">
        <f>INDEX('EU dairy cows'!$7:$39,MATCH('Website (hidden)'!$B5,'EU dairy cows'!$B$7:$B$39,0),MATCH('Website (hidden)'!R$3,'EU dairy cows'!$7:$7,0))</f>
        <v>515.99</v>
      </c>
      <c r="S5" s="8">
        <f>INDEX('EU dairy cows'!$7:$39,MATCH('Website (hidden)'!$B5,'EU dairy cows'!$B$7:$B$39,0),MATCH('Website (hidden)'!S$3,'EU dairy cows'!$7:$7,0))</f>
        <v>519.09</v>
      </c>
      <c r="T5" s="8">
        <f>INDEX('EU dairy cows'!$7:$39,MATCH('Website (hidden)'!$B5,'EU dairy cows'!$B$7:$B$39,0),MATCH('Website (hidden)'!T$3,'EU dairy cows'!$7:$7,0))</f>
        <v>528.78</v>
      </c>
      <c r="U5" s="8">
        <f>INDEX('EU dairy cows'!$7:$39,MATCH('Website (hidden)'!$B5,'EU dairy cows'!$B$7:$B$39,0),MATCH('Website (hidden)'!U$3,'EU dairy cows'!$7:$7,0))</f>
        <v>530.59</v>
      </c>
      <c r="V5" s="8">
        <f>INDEX('EU dairy cows'!$7:$39,MATCH('Website (hidden)'!$B5,'EU dairy cows'!$B$7:$B$39,0),MATCH('Website (hidden)'!V$3,'EU dairy cows'!$7:$7,0))</f>
        <v>519.16</v>
      </c>
      <c r="W5" s="8">
        <f>INDEX('EU dairy cows'!$7:$39,MATCH('Website (hidden)'!$B5,'EU dairy cows'!$B$7:$B$39,0),MATCH('Website (hidden)'!W$3,'EU dairy cows'!$7:$7,0))</f>
        <v>529.25</v>
      </c>
      <c r="X5" s="8">
        <f>INDEX('EU dairy cows'!$7:$39,MATCH('Website (hidden)'!$B5,'EU dairy cows'!$B$7:$B$39,0),MATCH('Website (hidden)'!X$3,'EU dairy cows'!$7:$7,0))</f>
        <v>537.96</v>
      </c>
      <c r="Y5" s="8">
        <f>INDEX('EU dairy cows'!$7:$39,MATCH('Website (hidden)'!$B5,'EU dairy cows'!$B$7:$B$39,0),MATCH('Website (hidden)'!Y$3,'EU dairy cows'!$7:$7,0))</f>
        <v>537.94000000000005</v>
      </c>
      <c r="Z5" s="8">
        <f>INDEX('EU dairy cows'!$7:$39,MATCH('Website (hidden)'!$B5,'EU dairy cows'!$B$7:$B$39,0),MATCH('Website (hidden)'!Z$3,'EU dairy cows'!$7:$7,0))</f>
        <v>537.25</v>
      </c>
      <c r="AA5" s="8">
        <f>INDEX('EU dairy cows'!$7:$39,MATCH('Website (hidden)'!$B5,'EU dairy cows'!$B$7:$B$39,0),MATCH('Website (hidden)'!AA$3,'EU dairy cows'!$7:$7,0))</f>
        <v>543.67999999999995</v>
      </c>
      <c r="AF5" s="23"/>
    </row>
    <row r="6" spans="2:37">
      <c r="B6" t="s">
        <v>2</v>
      </c>
      <c r="C6" s="8">
        <f>INDEX('EU dairy cows'!$7:$39,MATCH('Website (hidden)'!$B6,'EU dairy cows'!$B$7:$B$39,0),MATCH('Website (hidden)'!C$3,'EU dairy cows'!$7:$7,0))</f>
        <v>421.4</v>
      </c>
      <c r="D6" s="8">
        <f>INDEX('EU dairy cows'!$7:$39,MATCH('Website (hidden)'!$B6,'EU dairy cows'!$B$7:$B$39,0),MATCH('Website (hidden)'!D$3,'EU dairy cows'!$7:$7,0))</f>
        <v>431</v>
      </c>
      <c r="E6" s="8">
        <f>INDEX('EU dairy cows'!$7:$39,MATCH('Website (hidden)'!$B6,'EU dairy cows'!$B$7:$B$39,0),MATCH('Website (hidden)'!E$3,'EU dairy cows'!$7:$7,0))</f>
        <v>362.6</v>
      </c>
      <c r="F6" s="8">
        <f>INDEX('EU dairy cows'!$7:$39,MATCH('Website (hidden)'!$B6,'EU dairy cows'!$B$7:$B$39,0),MATCH('Website (hidden)'!F$3,'EU dairy cows'!$7:$7,0))</f>
        <v>358.6</v>
      </c>
      <c r="G6" s="8">
        <f>INDEX('EU dairy cows'!$7:$39,MATCH('Website (hidden)'!$B6,'EU dairy cows'!$B$7:$B$39,0),MATCH('Website (hidden)'!G$3,'EU dairy cows'!$7:$7,0))</f>
        <v>358.2</v>
      </c>
      <c r="H6" s="8">
        <f>INDEX('EU dairy cows'!$7:$39,MATCH('Website (hidden)'!$B6,'EU dairy cows'!$B$7:$B$39,0),MATCH('Website (hidden)'!H$3,'EU dairy cows'!$7:$7,0))</f>
        <v>361.8</v>
      </c>
      <c r="I6" s="8">
        <f>INDEX('EU dairy cows'!$7:$39,MATCH('Website (hidden)'!$B6,'EU dairy cows'!$B$7:$B$39,0),MATCH('Website (hidden)'!I$3,'EU dairy cows'!$7:$7,0))</f>
        <v>368.72</v>
      </c>
      <c r="J6" s="8">
        <f>INDEX('EU dairy cows'!$7:$39,MATCH('Website (hidden)'!$B6,'EU dairy cows'!$B$7:$B$39,0),MATCH('Website (hidden)'!J$3,'EU dairy cows'!$7:$7,0))</f>
        <v>347.75</v>
      </c>
      <c r="K6" s="8">
        <f>INDEX('EU dairy cows'!$7:$39,MATCH('Website (hidden)'!$B6,'EU dairy cows'!$B$7:$B$39,0),MATCH('Website (hidden)'!K$3,'EU dairy cows'!$7:$7,0))</f>
        <v>350.14</v>
      </c>
      <c r="L6" s="8">
        <f>INDEX('EU dairy cows'!$7:$39,MATCH('Website (hidden)'!$B6,'EU dairy cows'!$B$7:$B$39,0),MATCH('Website (hidden)'!L$3,'EU dairy cows'!$7:$7,0))</f>
        <v>335.89</v>
      </c>
      <c r="M6" s="8">
        <f>INDEX('EU dairy cows'!$7:$39,MATCH('Website (hidden)'!$B6,'EU dairy cows'!$B$7:$B$39,0),MATCH('Website (hidden)'!M$3,'EU dairy cows'!$7:$7,0))</f>
        <v>314.67</v>
      </c>
      <c r="N6" s="8">
        <f>INDEX('EU dairy cows'!$7:$39,MATCH('Website (hidden)'!$B6,'EU dairy cows'!$B$7:$B$39,0),MATCH('Website (hidden)'!N$3,'EU dairy cows'!$7:$7,0))</f>
        <v>296.76</v>
      </c>
      <c r="O6" s="8">
        <f>INDEX('EU dairy cows'!$7:$39,MATCH('Website (hidden)'!$B6,'EU dairy cows'!$B$7:$B$39,0),MATCH('Website (hidden)'!O$3,'EU dairy cows'!$7:$7,0))</f>
        <v>313.61</v>
      </c>
      <c r="P6" s="8">
        <f>INDEX('EU dairy cows'!$7:$39,MATCH('Website (hidden)'!$B6,'EU dairy cows'!$B$7:$B$39,0),MATCH('Website (hidden)'!P$3,'EU dairy cows'!$7:$7,0))</f>
        <v>313.18</v>
      </c>
      <c r="Q6" s="8">
        <f>INDEX('EU dairy cows'!$7:$39,MATCH('Website (hidden)'!$B6,'EU dairy cows'!$B$7:$B$39,0),MATCH('Website (hidden)'!Q$3,'EU dairy cows'!$7:$7,0))</f>
        <v>294.49</v>
      </c>
      <c r="R6" s="8">
        <f>INDEX('EU dairy cows'!$7:$39,MATCH('Website (hidden)'!$B6,'EU dairy cows'!$B$7:$B$39,0),MATCH('Website (hidden)'!R$3,'EU dairy cows'!$7:$7,0))</f>
        <v>313.25</v>
      </c>
      <c r="S6" s="8">
        <f>INDEX('EU dairy cows'!$7:$39,MATCH('Website (hidden)'!$B6,'EU dairy cows'!$B$7:$B$39,0),MATCH('Website (hidden)'!S$3,'EU dairy cows'!$7:$7,0))</f>
        <v>301.70999999999998</v>
      </c>
      <c r="T6" s="8">
        <f>INDEX('EU dairy cows'!$7:$39,MATCH('Website (hidden)'!$B6,'EU dairy cows'!$B$7:$B$39,0),MATCH('Website (hidden)'!T$3,'EU dairy cows'!$7:$7,0))</f>
        <v>282.95999999999998</v>
      </c>
      <c r="U6" s="8">
        <f>INDEX('EU dairy cows'!$7:$39,MATCH('Website (hidden)'!$B6,'EU dairy cows'!$B$7:$B$39,0),MATCH('Website (hidden)'!U$3,'EU dairy cows'!$7:$7,0))</f>
        <v>278.92</v>
      </c>
      <c r="V6" s="8">
        <f>INDEX('EU dairy cows'!$7:$39,MATCH('Website (hidden)'!$B6,'EU dairy cows'!$B$7:$B$39,0),MATCH('Website (hidden)'!V$3,'EU dairy cows'!$7:$7,0))</f>
        <v>260.77999999999997</v>
      </c>
      <c r="W6" s="8">
        <f>INDEX('EU dairy cows'!$7:$39,MATCH('Website (hidden)'!$B6,'EU dairy cows'!$B$7:$B$39,0),MATCH('Website (hidden)'!W$3,'EU dairy cows'!$7:$7,0))</f>
        <v>244.36</v>
      </c>
      <c r="X6" s="8">
        <f>INDEX('EU dairy cows'!$7:$39,MATCH('Website (hidden)'!$B6,'EU dairy cows'!$B$7:$B$39,0),MATCH('Website (hidden)'!X$3,'EU dairy cows'!$7:$7,0))</f>
        <v>226.69</v>
      </c>
      <c r="Y6" s="8">
        <f>INDEX('EU dairy cows'!$7:$39,MATCH('Website (hidden)'!$B6,'EU dairy cows'!$B$7:$B$39,0),MATCH('Website (hidden)'!Y$3,'EU dairy cows'!$7:$7,0))</f>
        <v>241.94</v>
      </c>
      <c r="Z6" s="8">
        <f>INDEX('EU dairy cows'!$7:$39,MATCH('Website (hidden)'!$B6,'EU dairy cows'!$B$7:$B$39,0),MATCH('Website (hidden)'!Z$3,'EU dairy cows'!$7:$7,0))</f>
        <v>230.34</v>
      </c>
      <c r="AA6" s="8">
        <f>INDEX('EU dairy cows'!$7:$39,MATCH('Website (hidden)'!$B6,'EU dairy cows'!$B$7:$B$39,0),MATCH('Website (hidden)'!AA$3,'EU dairy cows'!$7:$7,0))</f>
        <v>212.53</v>
      </c>
      <c r="AF6" s="23"/>
    </row>
    <row r="7" spans="2:37">
      <c r="B7" t="s">
        <v>30</v>
      </c>
      <c r="C7" s="8" t="str">
        <f>INDEX('EU dairy cows'!$7:$39,MATCH('Website (hidden)'!$B7,'EU dairy cows'!$B$7:$B$39,0),MATCH('Website (hidden)'!C$3,'EU dairy cows'!$7:$7,0))</f>
        <v>:</v>
      </c>
      <c r="D7" s="8" t="str">
        <f>INDEX('EU dairy cows'!$7:$39,MATCH('Website (hidden)'!$B7,'EU dairy cows'!$B$7:$B$39,0),MATCH('Website (hidden)'!D$3,'EU dairy cows'!$7:$7,0))</f>
        <v>:</v>
      </c>
      <c r="E7" s="8" t="str">
        <f>INDEX('EU dairy cows'!$7:$39,MATCH('Website (hidden)'!$B7,'EU dairy cows'!$B$7:$B$39,0),MATCH('Website (hidden)'!E$3,'EU dairy cows'!$7:$7,0))</f>
        <v>:</v>
      </c>
      <c r="F7" s="8" t="str">
        <f>INDEX('EU dairy cows'!$7:$39,MATCH('Website (hidden)'!$B7,'EU dairy cows'!$B$7:$B$39,0),MATCH('Website (hidden)'!F$3,'EU dairy cows'!$7:$7,0))</f>
        <v>:</v>
      </c>
      <c r="G7" s="8" t="str">
        <f>INDEX('EU dairy cows'!$7:$39,MATCH('Website (hidden)'!$B7,'EU dairy cows'!$B$7:$B$39,0),MATCH('Website (hidden)'!G$3,'EU dairy cows'!$7:$7,0))</f>
        <v>:</v>
      </c>
      <c r="H7" s="8" t="str">
        <f>INDEX('EU dairy cows'!$7:$39,MATCH('Website (hidden)'!$B7,'EU dairy cows'!$B$7:$B$39,0),MATCH('Website (hidden)'!H$3,'EU dairy cows'!$7:$7,0))</f>
        <v>:</v>
      </c>
      <c r="I7" s="8" t="str">
        <f>INDEX('EU dairy cows'!$7:$39,MATCH('Website (hidden)'!$B7,'EU dairy cows'!$B$7:$B$39,0),MATCH('Website (hidden)'!I$3,'EU dairy cows'!$7:$7,0))</f>
        <v>:</v>
      </c>
      <c r="J7" s="8" t="str">
        <f>INDEX('EU dairy cows'!$7:$39,MATCH('Website (hidden)'!$B7,'EU dairy cows'!$B$7:$B$39,0),MATCH('Website (hidden)'!J$3,'EU dairy cows'!$7:$7,0))</f>
        <v>:</v>
      </c>
      <c r="K7" s="8" t="str">
        <f>INDEX('EU dairy cows'!$7:$39,MATCH('Website (hidden)'!$B7,'EU dairy cows'!$B$7:$B$39,0),MATCH('Website (hidden)'!K$3,'EU dairy cows'!$7:$7,0))</f>
        <v>:</v>
      </c>
      <c r="L7" s="8">
        <f>INDEX('EU dairy cows'!$7:$39,MATCH('Website (hidden)'!$B7,'EU dairy cows'!$B$7:$B$39,0),MATCH('Website (hidden)'!L$3,'EU dairy cows'!$7:$7,0))</f>
        <v>225.41</v>
      </c>
      <c r="M7" s="8">
        <f>INDEX('EU dairy cows'!$7:$39,MATCH('Website (hidden)'!$B7,'EU dairy cows'!$B$7:$B$39,0),MATCH('Website (hidden)'!M$3,'EU dairy cows'!$7:$7,0))</f>
        <v>212.6</v>
      </c>
      <c r="N7" s="8">
        <f>INDEX('EU dairy cows'!$7:$39,MATCH('Website (hidden)'!$B7,'EU dairy cows'!$B$7:$B$39,0),MATCH('Website (hidden)'!N$3,'EU dairy cows'!$7:$7,0))</f>
        <v>212.2</v>
      </c>
      <c r="O7" s="8">
        <f>INDEX('EU dairy cows'!$7:$39,MATCH('Website (hidden)'!$B7,'EU dairy cows'!$B$7:$B$39,0),MATCH('Website (hidden)'!O$3,'EU dairy cows'!$7:$7,0))</f>
        <v>206.5</v>
      </c>
      <c r="P7" s="8">
        <f>INDEX('EU dairy cows'!$7:$39,MATCH('Website (hidden)'!$B7,'EU dairy cows'!$B$7:$B$39,0),MATCH('Website (hidden)'!P$3,'EU dairy cows'!$7:$7,0))</f>
        <v>184.7</v>
      </c>
      <c r="Q7" s="8">
        <f>INDEX('EU dairy cows'!$7:$39,MATCH('Website (hidden)'!$B7,'EU dairy cows'!$B$7:$B$39,0),MATCH('Website (hidden)'!Q$3,'EU dairy cows'!$7:$7,0))</f>
        <v>181</v>
      </c>
      <c r="R7" s="8">
        <f>INDEX('EU dairy cows'!$7:$39,MATCH('Website (hidden)'!$B7,'EU dairy cows'!$B$7:$B$39,0),MATCH('Website (hidden)'!R$3,'EU dairy cows'!$7:$7,0))</f>
        <v>168</v>
      </c>
      <c r="S7" s="8">
        <f>INDEX('EU dairy cows'!$7:$39,MATCH('Website (hidden)'!$B7,'EU dairy cows'!$B$7:$B$39,0),MATCH('Website (hidden)'!S$3,'EU dairy cows'!$7:$7,0))</f>
        <v>159</v>
      </c>
      <c r="T7" s="8">
        <f>INDEX('EU dairy cows'!$7:$39,MATCH('Website (hidden)'!$B7,'EU dairy cows'!$B$7:$B$39,0),MATCH('Website (hidden)'!T$3,'EU dairy cows'!$7:$7,0))</f>
        <v>152</v>
      </c>
      <c r="U7" s="8">
        <f>INDEX('EU dairy cows'!$7:$39,MATCH('Website (hidden)'!$B7,'EU dairy cows'!$B$7:$B$39,0),MATCH('Website (hidden)'!U$3,'EU dairy cows'!$7:$7,0))</f>
        <v>147</v>
      </c>
      <c r="V7" s="8">
        <f>INDEX('EU dairy cows'!$7:$39,MATCH('Website (hidden)'!$B7,'EU dairy cows'!$B$7:$B$39,0),MATCH('Website (hidden)'!V$3,'EU dairy cows'!$7:$7,0))</f>
        <v>139</v>
      </c>
      <c r="W7" s="8">
        <f>INDEX('EU dairy cows'!$7:$39,MATCH('Website (hidden)'!$B7,'EU dairy cows'!$B$7:$B$39,0),MATCH('Website (hidden)'!W$3,'EU dairy cows'!$7:$7,0))</f>
        <v>136</v>
      </c>
      <c r="X7" s="8">
        <f>INDEX('EU dairy cows'!$7:$39,MATCH('Website (hidden)'!$B7,'EU dairy cows'!$B$7:$B$39,0),MATCH('Website (hidden)'!X$3,'EU dairy cows'!$7:$7,0))</f>
        <v>130</v>
      </c>
      <c r="Y7" s="8">
        <f>INDEX('EU dairy cows'!$7:$39,MATCH('Website (hidden)'!$B7,'EU dairy cows'!$B$7:$B$39,0),MATCH('Website (hidden)'!Y$3,'EU dairy cows'!$7:$7,0))</f>
        <v>110</v>
      </c>
      <c r="Z7" s="8">
        <f>INDEX('EU dairy cows'!$7:$39,MATCH('Website (hidden)'!$B7,'EU dairy cows'!$B$7:$B$39,0),MATCH('Website (hidden)'!Z$3,'EU dairy cows'!$7:$7,0))</f>
        <v>102</v>
      </c>
      <c r="AA7" s="8">
        <f>INDEX('EU dairy cows'!$7:$39,MATCH('Website (hidden)'!$B7,'EU dairy cows'!$B$7:$B$39,0),MATCH('Website (hidden)'!AA$3,'EU dairy cows'!$7:$7,0))</f>
        <v>79</v>
      </c>
      <c r="AF7" s="23"/>
    </row>
    <row r="8" spans="2:37">
      <c r="B8" t="s">
        <v>3</v>
      </c>
      <c r="C8" s="8">
        <f>INDEX('EU dairy cows'!$7:$39,MATCH('Website (hidden)'!$B8,'EU dairy cows'!$B$7:$B$39,0),MATCH('Website (hidden)'!C$3,'EU dairy cows'!$7:$7,0))</f>
        <v>23.82</v>
      </c>
      <c r="D8" s="8">
        <f>INDEX('EU dairy cows'!$7:$39,MATCH('Website (hidden)'!$B8,'EU dairy cows'!$B$7:$B$39,0),MATCH('Website (hidden)'!D$3,'EU dairy cows'!$7:$7,0))</f>
        <v>24.01</v>
      </c>
      <c r="E8" s="8">
        <f>INDEX('EU dairy cows'!$7:$39,MATCH('Website (hidden)'!$B8,'EU dairy cows'!$B$7:$B$39,0),MATCH('Website (hidden)'!E$3,'EU dairy cows'!$7:$7,0))</f>
        <v>23.51</v>
      </c>
      <c r="F8" s="8">
        <f>INDEX('EU dairy cows'!$7:$39,MATCH('Website (hidden)'!$B8,'EU dairy cows'!$B$7:$B$39,0),MATCH('Website (hidden)'!F$3,'EU dairy cows'!$7:$7,0))</f>
        <v>24.37</v>
      </c>
      <c r="G8" s="8">
        <f>INDEX('EU dairy cows'!$7:$39,MATCH('Website (hidden)'!$B8,'EU dairy cows'!$B$7:$B$39,0),MATCH('Website (hidden)'!G$3,'EU dairy cows'!$7:$7,0))</f>
        <v>26.23</v>
      </c>
      <c r="H8" s="8">
        <f>INDEX('EU dairy cows'!$7:$39,MATCH('Website (hidden)'!$B8,'EU dairy cows'!$B$7:$B$39,0),MATCH('Website (hidden)'!H$3,'EU dairy cows'!$7:$7,0))</f>
        <v>26.61</v>
      </c>
      <c r="I8" s="8">
        <f>INDEX('EU dairy cows'!$7:$39,MATCH('Website (hidden)'!$B8,'EU dairy cows'!$B$7:$B$39,0),MATCH('Website (hidden)'!I$3,'EU dairy cows'!$7:$7,0))</f>
        <v>26.08</v>
      </c>
      <c r="J8" s="8">
        <f>INDEX('EU dairy cows'!$7:$39,MATCH('Website (hidden)'!$B8,'EU dairy cows'!$B$7:$B$39,0),MATCH('Website (hidden)'!J$3,'EU dairy cows'!$7:$7,0))</f>
        <v>24.59</v>
      </c>
      <c r="K8" s="8">
        <f>INDEX('EU dairy cows'!$7:$39,MATCH('Website (hidden)'!$B8,'EU dairy cows'!$B$7:$B$39,0),MATCH('Website (hidden)'!K$3,'EU dairy cows'!$7:$7,0))</f>
        <v>23.93</v>
      </c>
      <c r="L8" s="8">
        <f>INDEX('EU dairy cows'!$7:$39,MATCH('Website (hidden)'!$B8,'EU dairy cows'!$B$7:$B$39,0),MATCH('Website (hidden)'!L$3,'EU dairy cows'!$7:$7,0))</f>
        <v>23.7</v>
      </c>
      <c r="M8" s="8">
        <f>INDEX('EU dairy cows'!$7:$39,MATCH('Website (hidden)'!$B8,'EU dairy cows'!$B$7:$B$39,0),MATCH('Website (hidden)'!M$3,'EU dairy cows'!$7:$7,0))</f>
        <v>23.64</v>
      </c>
      <c r="N8" s="8">
        <f>INDEX('EU dairy cows'!$7:$39,MATCH('Website (hidden)'!$B8,'EU dairy cows'!$B$7:$B$39,0),MATCH('Website (hidden)'!N$3,'EU dairy cows'!$7:$7,0))</f>
        <v>23.2</v>
      </c>
      <c r="O8" s="8">
        <f>INDEX('EU dairy cows'!$7:$39,MATCH('Website (hidden)'!$B8,'EU dairy cows'!$B$7:$B$39,0),MATCH('Website (hidden)'!O$3,'EU dairy cows'!$7:$7,0))</f>
        <v>23.42</v>
      </c>
      <c r="P8" s="8">
        <f>INDEX('EU dairy cows'!$7:$39,MATCH('Website (hidden)'!$B8,'EU dairy cows'!$B$7:$B$39,0),MATCH('Website (hidden)'!P$3,'EU dairy cows'!$7:$7,0))</f>
        <v>24.07</v>
      </c>
      <c r="Q8" s="8">
        <f>INDEX('EU dairy cows'!$7:$39,MATCH('Website (hidden)'!$B8,'EU dairy cows'!$B$7:$B$39,0),MATCH('Website (hidden)'!Q$3,'EU dairy cows'!$7:$7,0))</f>
        <v>24.2</v>
      </c>
      <c r="R8" s="8">
        <f>INDEX('EU dairy cows'!$7:$39,MATCH('Website (hidden)'!$B8,'EU dairy cows'!$B$7:$B$39,0),MATCH('Website (hidden)'!R$3,'EU dairy cows'!$7:$7,0))</f>
        <v>24.55</v>
      </c>
      <c r="S8" s="8">
        <f>INDEX('EU dairy cows'!$7:$39,MATCH('Website (hidden)'!$B8,'EU dairy cows'!$B$7:$B$39,0),MATCH('Website (hidden)'!S$3,'EU dairy cows'!$7:$7,0))</f>
        <v>25.33</v>
      </c>
      <c r="T8" s="8">
        <f>INDEX('EU dairy cows'!$7:$39,MATCH('Website (hidden)'!$B8,'EU dairy cows'!$B$7:$B$39,0),MATCH('Website (hidden)'!T$3,'EU dairy cows'!$7:$7,0))</f>
        <v>26.19</v>
      </c>
      <c r="U8" s="8">
        <f>INDEX('EU dairy cows'!$7:$39,MATCH('Website (hidden)'!$B8,'EU dairy cows'!$B$7:$B$39,0),MATCH('Website (hidden)'!U$3,'EU dairy cows'!$7:$7,0))</f>
        <v>28.46</v>
      </c>
      <c r="V8" s="8">
        <f>INDEX('EU dairy cows'!$7:$39,MATCH('Website (hidden)'!$B8,'EU dairy cows'!$B$7:$B$39,0),MATCH('Website (hidden)'!V$3,'EU dairy cows'!$7:$7,0))</f>
        <v>30.16</v>
      </c>
      <c r="W8" s="8">
        <f>INDEX('EU dairy cows'!$7:$39,MATCH('Website (hidden)'!$B8,'EU dairy cows'!$B$7:$B$39,0),MATCH('Website (hidden)'!W$3,'EU dairy cows'!$7:$7,0))</f>
        <v>31.88</v>
      </c>
      <c r="X8" s="8">
        <f>INDEX('EU dairy cows'!$7:$39,MATCH('Website (hidden)'!$B8,'EU dairy cows'!$B$7:$B$39,0),MATCH('Website (hidden)'!X$3,'EU dairy cows'!$7:$7,0))</f>
        <v>35.020000000000003</v>
      </c>
      <c r="Y8" s="8">
        <f>INDEX('EU dairy cows'!$7:$39,MATCH('Website (hidden)'!$B8,'EU dairy cows'!$B$7:$B$39,0),MATCH('Website (hidden)'!Y$3,'EU dairy cows'!$7:$7,0))</f>
        <v>39.49</v>
      </c>
      <c r="Z8" s="8">
        <f>INDEX('EU dairy cows'!$7:$39,MATCH('Website (hidden)'!$B8,'EU dairy cows'!$B$7:$B$39,0),MATCH('Website (hidden)'!Z$3,'EU dairy cows'!$7:$7,0))</f>
        <v>38.92</v>
      </c>
      <c r="AA8" s="8">
        <f>INDEX('EU dairy cows'!$7:$39,MATCH('Website (hidden)'!$B8,'EU dairy cows'!$B$7:$B$39,0),MATCH('Website (hidden)'!AA$3,'EU dairy cows'!$7:$7,0))</f>
        <v>38.28</v>
      </c>
      <c r="AF8" s="23"/>
    </row>
    <row r="9" spans="2:37">
      <c r="B9" s="14" t="s">
        <v>79</v>
      </c>
      <c r="C9" s="8">
        <f>INDEX('EU dairy cows'!$7:$39,MATCH('Website (hidden)'!$B9,'EU dairy cows'!$B$7:$B$39,0),MATCH('Website (hidden)'!C$3,'EU dairy cows'!$7:$7,0))</f>
        <v>583</v>
      </c>
      <c r="D9" s="8">
        <f>INDEX('EU dairy cows'!$7:$39,MATCH('Website (hidden)'!$B9,'EU dairy cows'!$B$7:$B$39,0),MATCH('Website (hidden)'!D$3,'EU dairy cows'!$7:$7,0))</f>
        <v>548</v>
      </c>
      <c r="E9" s="8">
        <f>INDEX('EU dairy cows'!$7:$39,MATCH('Website (hidden)'!$B9,'EU dairy cows'!$B$7:$B$39,0),MATCH('Website (hidden)'!E$3,'EU dairy cows'!$7:$7,0))</f>
        <v>529</v>
      </c>
      <c r="F9" s="8">
        <f>INDEX('EU dairy cows'!$7:$39,MATCH('Website (hidden)'!$B9,'EU dairy cows'!$B$7:$B$39,0),MATCH('Website (hidden)'!F$3,'EU dairy cows'!$7:$7,0))</f>
        <v>496</v>
      </c>
      <c r="G9" s="8">
        <f>INDEX('EU dairy cows'!$7:$39,MATCH('Website (hidden)'!$B9,'EU dairy cows'!$B$7:$B$39,0),MATCH('Website (hidden)'!G$3,'EU dairy cows'!$7:$7,0))</f>
        <v>464</v>
      </c>
      <c r="H9" s="8">
        <f>INDEX('EU dairy cows'!$7:$39,MATCH('Website (hidden)'!$B9,'EU dairy cows'!$B$7:$B$39,0),MATCH('Website (hidden)'!H$3,'EU dairy cows'!$7:$7,0))</f>
        <v>449</v>
      </c>
      <c r="I9" s="8">
        <f>INDEX('EU dairy cows'!$7:$39,MATCH('Website (hidden)'!$B9,'EU dairy cows'!$B$7:$B$39,0),MATCH('Website (hidden)'!I$3,'EU dairy cows'!$7:$7,0))</f>
        <v>429.3</v>
      </c>
      <c r="J9" s="8">
        <f>INDEX('EU dairy cows'!$7:$39,MATCH('Website (hidden)'!$B9,'EU dairy cows'!$B$7:$B$39,0),MATCH('Website (hidden)'!J$3,'EU dairy cows'!$7:$7,0))</f>
        <v>437.1</v>
      </c>
      <c r="K9" s="8">
        <f>INDEX('EU dairy cows'!$7:$39,MATCH('Website (hidden)'!$B9,'EU dairy cows'!$B$7:$B$39,0),MATCH('Website (hidden)'!K$3,'EU dairy cows'!$7:$7,0))</f>
        <v>417.3</v>
      </c>
      <c r="L9" s="8">
        <f>INDEX('EU dairy cows'!$7:$39,MATCH('Website (hidden)'!$B9,'EU dairy cows'!$B$7:$B$39,0),MATCH('Website (hidden)'!L$3,'EU dairy cows'!$7:$7,0))</f>
        <v>407.37</v>
      </c>
      <c r="M9" s="8">
        <f>INDEX('EU dairy cows'!$7:$39,MATCH('Website (hidden)'!$B9,'EU dairy cows'!$B$7:$B$39,0),MATCH('Website (hidden)'!M$3,'EU dairy cows'!$7:$7,0))</f>
        <v>399.67</v>
      </c>
      <c r="N9" s="8">
        <f>INDEX('EU dairy cows'!$7:$39,MATCH('Website (hidden)'!$B9,'EU dairy cows'!$B$7:$B$39,0),MATCH('Website (hidden)'!N$3,'EU dairy cows'!$7:$7,0))</f>
        <v>383.82</v>
      </c>
      <c r="O9" s="8">
        <f>INDEX('EU dairy cows'!$7:$39,MATCH('Website (hidden)'!$B9,'EU dairy cows'!$B$7:$B$39,0),MATCH('Website (hidden)'!O$3,'EU dairy cows'!$7:$7,0))</f>
        <v>375.38</v>
      </c>
      <c r="P9" s="8">
        <f>INDEX('EU dairy cows'!$7:$39,MATCH('Website (hidden)'!$B9,'EU dairy cows'!$B$7:$B$39,0),MATCH('Website (hidden)'!P$3,'EU dairy cows'!$7:$7,0))</f>
        <v>374.07</v>
      </c>
      <c r="Q9" s="8">
        <f>INDEX('EU dairy cows'!$7:$39,MATCH('Website (hidden)'!$B9,'EU dairy cows'!$B$7:$B$39,0),MATCH('Website (hidden)'!Q$3,'EU dairy cows'!$7:$7,0))</f>
        <v>367.07</v>
      </c>
      <c r="R9" s="8">
        <f>INDEX('EU dairy cows'!$7:$39,MATCH('Website (hidden)'!$B9,'EU dairy cows'!$B$7:$B$39,0),MATCH('Website (hidden)'!R$3,'EU dairy cows'!$7:$7,0))</f>
        <v>375.33</v>
      </c>
      <c r="S9" s="8">
        <f>INDEX('EU dairy cows'!$7:$39,MATCH('Website (hidden)'!$B9,'EU dairy cows'!$B$7:$B$39,0),MATCH('Website (hidden)'!S$3,'EU dairy cows'!$7:$7,0))</f>
        <v>372.39</v>
      </c>
      <c r="T9" s="8">
        <f>INDEX('EU dairy cows'!$7:$39,MATCH('Website (hidden)'!$B9,'EU dairy cows'!$B$7:$B$39,0),MATCH('Website (hidden)'!T$3,'EU dairy cows'!$7:$7,0))</f>
        <v>369.06</v>
      </c>
      <c r="U9" s="8">
        <f>INDEX('EU dairy cows'!$7:$39,MATCH('Website (hidden)'!$B9,'EU dairy cows'!$B$7:$B$39,0),MATCH('Website (hidden)'!U$3,'EU dairy cows'!$7:$7,0))</f>
        <v>367.31</v>
      </c>
      <c r="V9" s="8">
        <f>INDEX('EU dairy cows'!$7:$39,MATCH('Website (hidden)'!$B9,'EU dairy cows'!$B$7:$B$39,0),MATCH('Website (hidden)'!V$3,'EU dairy cows'!$7:$7,0))</f>
        <v>365.46</v>
      </c>
      <c r="W9" s="8">
        <f>INDEX('EU dairy cows'!$7:$39,MATCH('Website (hidden)'!$B9,'EU dairy cows'!$B$7:$B$39,0),MATCH('Website (hidden)'!W$3,'EU dairy cows'!$7:$7,0))</f>
        <v>358.6</v>
      </c>
      <c r="X9" s="8">
        <f>INDEX('EU dairy cows'!$7:$39,MATCH('Website (hidden)'!$B9,'EU dairy cows'!$B$7:$B$39,0),MATCH('Website (hidden)'!X$3,'EU dairy cows'!$7:$7,0))</f>
        <v>361.43</v>
      </c>
      <c r="Y9" s="8">
        <f>INDEX('EU dairy cows'!$7:$39,MATCH('Website (hidden)'!$B9,'EU dairy cows'!$B$7:$B$39,0),MATCH('Website (hidden)'!Y$3,'EU dairy cows'!$7:$7,0))</f>
        <v>357.01</v>
      </c>
      <c r="Z9" s="8">
        <f>INDEX('EU dairy cows'!$7:$39,MATCH('Website (hidden)'!$B9,'EU dairy cows'!$B$7:$B$39,0),MATCH('Website (hidden)'!Z$3,'EU dairy cows'!$7:$7,0))</f>
        <v>362.35</v>
      </c>
      <c r="AA9" s="8">
        <f>INDEX('EU dairy cows'!$7:$39,MATCH('Website (hidden)'!$B9,'EU dairy cows'!$B$7:$B$39,0),MATCH('Website (hidden)'!AA$3,'EU dairy cows'!$7:$7,0))</f>
        <v>356.65</v>
      </c>
      <c r="AF9" s="23"/>
    </row>
    <row r="10" spans="2:37">
      <c r="B10" t="s">
        <v>5</v>
      </c>
      <c r="C10" s="8">
        <f>INDEX('EU dairy cows'!$7:$39,MATCH('Website (hidden)'!$B10,'EU dairy cows'!$B$7:$B$39,0),MATCH('Website (hidden)'!C$3,'EU dairy cows'!$7:$7,0))</f>
        <v>680</v>
      </c>
      <c r="D10" s="8">
        <f>INDEX('EU dairy cows'!$7:$39,MATCH('Website (hidden)'!$B10,'EU dairy cows'!$B$7:$B$39,0),MATCH('Website (hidden)'!D$3,'EU dairy cows'!$7:$7,0))</f>
        <v>681</v>
      </c>
      <c r="E10" s="8">
        <f>INDEX('EU dairy cows'!$7:$39,MATCH('Website (hidden)'!$B10,'EU dairy cows'!$B$7:$B$39,0),MATCH('Website (hidden)'!E$3,'EU dairy cows'!$7:$7,0))</f>
        <v>644</v>
      </c>
      <c r="F10" s="8">
        <f>INDEX('EU dairy cows'!$7:$39,MATCH('Website (hidden)'!$B10,'EU dairy cows'!$B$7:$B$39,0),MATCH('Website (hidden)'!F$3,'EU dairy cows'!$7:$7,0))</f>
        <v>628</v>
      </c>
      <c r="G10" s="8">
        <f>INDEX('EU dairy cows'!$7:$39,MATCH('Website (hidden)'!$B10,'EU dairy cows'!$B$7:$B$39,0),MATCH('Website (hidden)'!G$3,'EU dairy cows'!$7:$7,0))</f>
        <v>613</v>
      </c>
      <c r="H10" s="8">
        <f>INDEX('EU dairy cows'!$7:$39,MATCH('Website (hidden)'!$B10,'EU dairy cows'!$B$7:$B$39,0),MATCH('Website (hidden)'!H$3,'EU dairy cows'!$7:$7,0))</f>
        <v>589</v>
      </c>
      <c r="I10" s="8">
        <f>INDEX('EU dairy cows'!$7:$39,MATCH('Website (hidden)'!$B10,'EU dairy cows'!$B$7:$B$39,0),MATCH('Website (hidden)'!I$3,'EU dairy cows'!$7:$7,0))</f>
        <v>569</v>
      </c>
      <c r="J10" s="8">
        <f>INDEX('EU dairy cows'!$7:$39,MATCH('Website (hidden)'!$B10,'EU dairy cows'!$B$7:$B$39,0),MATCH('Website (hidden)'!J$3,'EU dairy cows'!$7:$7,0))</f>
        <v>558</v>
      </c>
      <c r="K10" s="8">
        <f>INDEX('EU dairy cows'!$7:$39,MATCH('Website (hidden)'!$B10,'EU dairy cows'!$B$7:$B$39,0),MATCH('Website (hidden)'!K$3,'EU dairy cows'!$7:$7,0))</f>
        <v>555</v>
      </c>
      <c r="L10" s="8">
        <f>INDEX('EU dairy cows'!$7:$39,MATCH('Website (hidden)'!$B10,'EU dairy cows'!$B$7:$B$39,0),MATCH('Website (hidden)'!L$3,'EU dairy cows'!$7:$7,0))</f>
        <v>551</v>
      </c>
      <c r="M10" s="8">
        <f>INDEX('EU dairy cows'!$7:$39,MATCH('Website (hidden)'!$B10,'EU dairy cows'!$B$7:$B$39,0),MATCH('Website (hidden)'!M$3,'EU dairy cows'!$7:$7,0))</f>
        <v>566</v>
      </c>
      <c r="N10" s="8">
        <f>INDEX('EU dairy cows'!$7:$39,MATCH('Website (hidden)'!$B10,'EU dairy cows'!$B$7:$B$39,0),MATCH('Website (hidden)'!N$3,'EU dairy cows'!$7:$7,0))</f>
        <v>574</v>
      </c>
      <c r="O10" s="8">
        <f>INDEX('EU dairy cows'!$7:$39,MATCH('Website (hidden)'!$B10,'EU dairy cows'!$B$7:$B$39,0),MATCH('Website (hidden)'!O$3,'EU dairy cows'!$7:$7,0))</f>
        <v>573</v>
      </c>
      <c r="P10" s="8">
        <f>INDEX('EU dairy cows'!$7:$39,MATCH('Website (hidden)'!$B10,'EU dairy cows'!$B$7:$B$39,0),MATCH('Website (hidden)'!P$3,'EU dairy cows'!$7:$7,0))</f>
        <v>579</v>
      </c>
      <c r="Q10" s="8">
        <f>INDEX('EU dairy cows'!$7:$39,MATCH('Website (hidden)'!$B10,'EU dairy cows'!$B$7:$B$39,0),MATCH('Website (hidden)'!Q$3,'EU dairy cows'!$7:$7,0))</f>
        <v>579</v>
      </c>
      <c r="R10" s="8">
        <f>INDEX('EU dairy cows'!$7:$39,MATCH('Website (hidden)'!$B10,'EU dairy cows'!$B$7:$B$39,0),MATCH('Website (hidden)'!R$3,'EU dairy cows'!$7:$7,0))</f>
        <v>567</v>
      </c>
      <c r="S10" s="8">
        <f>INDEX('EU dairy cows'!$7:$39,MATCH('Website (hidden)'!$B10,'EU dairy cows'!$B$7:$B$39,0),MATCH('Website (hidden)'!S$3,'EU dairy cows'!$7:$7,0))</f>
        <v>547</v>
      </c>
      <c r="T10" s="8">
        <f>INDEX('EU dairy cows'!$7:$39,MATCH('Website (hidden)'!$B10,'EU dairy cows'!$B$7:$B$39,0),MATCH('Website (hidden)'!T$3,'EU dairy cows'!$7:$7,0))</f>
        <v>570</v>
      </c>
      <c r="U10" s="8">
        <f>INDEX('EU dairy cows'!$7:$39,MATCH('Website (hidden)'!$B10,'EU dairy cows'!$B$7:$B$39,0),MATCH('Website (hidden)'!U$3,'EU dairy cows'!$7:$7,0))</f>
        <v>565</v>
      </c>
      <c r="V10" s="8">
        <f>INDEX('EU dairy cows'!$7:$39,MATCH('Website (hidden)'!$B10,'EU dairy cows'!$B$7:$B$39,0),MATCH('Website (hidden)'!V$3,'EU dairy cows'!$7:$7,0))</f>
        <v>575</v>
      </c>
      <c r="W10" s="8">
        <f>INDEX('EU dairy cows'!$7:$39,MATCH('Website (hidden)'!$B10,'EU dairy cows'!$B$7:$B$39,0),MATCH('Website (hidden)'!W$3,'EU dairy cows'!$7:$7,0))</f>
        <v>570</v>
      </c>
      <c r="X10" s="8">
        <f>INDEX('EU dairy cows'!$7:$39,MATCH('Website (hidden)'!$B10,'EU dairy cows'!$B$7:$B$39,0),MATCH('Website (hidden)'!X$3,'EU dairy cows'!$7:$7,0))</f>
        <v>563</v>
      </c>
      <c r="Y10" s="8">
        <f>INDEX('EU dairy cows'!$7:$39,MATCH('Website (hidden)'!$B10,'EU dairy cows'!$B$7:$B$39,0),MATCH('Website (hidden)'!Y$3,'EU dairy cows'!$7:$7,0))</f>
        <v>565</v>
      </c>
      <c r="Z10" s="8">
        <f>INDEX('EU dairy cows'!$7:$39,MATCH('Website (hidden)'!$B10,'EU dairy cows'!$B$7:$B$39,0),MATCH('Website (hidden)'!Z$3,'EU dairy cows'!$7:$7,0))</f>
        <v>559</v>
      </c>
      <c r="AA10" s="8">
        <f>INDEX('EU dairy cows'!$7:$39,MATCH('Website (hidden)'!$B10,'EU dairy cows'!$B$7:$B$39,0),MATCH('Website (hidden)'!AA$3,'EU dairy cows'!$7:$7,0))</f>
        <v>556</v>
      </c>
      <c r="AF10" s="23"/>
    </row>
    <row r="11" spans="2:37">
      <c r="B11" t="s">
        <v>6</v>
      </c>
      <c r="C11" s="8">
        <f>INDEX('EU dairy cows'!$7:$39,MATCH('Website (hidden)'!$B11,'EU dairy cows'!$B$7:$B$39,0),MATCH('Website (hidden)'!C$3,'EU dairy cows'!$7:$7,0))</f>
        <v>158.6</v>
      </c>
      <c r="D11" s="8">
        <f>INDEX('EU dairy cows'!$7:$39,MATCH('Website (hidden)'!$B11,'EU dairy cows'!$B$7:$B$39,0),MATCH('Website (hidden)'!D$3,'EU dairy cows'!$7:$7,0))</f>
        <v>138.4</v>
      </c>
      <c r="E11" s="8">
        <f>INDEX('EU dairy cows'!$7:$39,MATCH('Website (hidden)'!$B11,'EU dairy cows'!$B$7:$B$39,0),MATCH('Website (hidden)'!E$3,'EU dairy cows'!$7:$7,0))</f>
        <v>131</v>
      </c>
      <c r="F11" s="8">
        <f>INDEX('EU dairy cows'!$7:$39,MATCH('Website (hidden)'!$B11,'EU dairy cows'!$B$7:$B$39,0),MATCH('Website (hidden)'!F$3,'EU dairy cows'!$7:$7,0))</f>
        <v>128.6</v>
      </c>
      <c r="G11" s="8">
        <f>INDEX('EU dairy cows'!$7:$39,MATCH('Website (hidden)'!$B11,'EU dairy cows'!$B$7:$B$39,0),MATCH('Website (hidden)'!G$3,'EU dairy cows'!$7:$7,0))</f>
        <v>115.6</v>
      </c>
      <c r="H11" s="8">
        <f>INDEX('EU dairy cows'!$7:$39,MATCH('Website (hidden)'!$B11,'EU dairy cows'!$B$7:$B$39,0),MATCH('Website (hidden)'!H$3,'EU dairy cows'!$7:$7,0))</f>
        <v>116.8</v>
      </c>
      <c r="I11" s="8">
        <f>INDEX('EU dairy cows'!$7:$39,MATCH('Website (hidden)'!$B11,'EU dairy cows'!$B$7:$B$39,0),MATCH('Website (hidden)'!I$3,'EU dairy cows'!$7:$7,0))</f>
        <v>116.5</v>
      </c>
      <c r="J11" s="8">
        <f>INDEX('EU dairy cows'!$7:$39,MATCH('Website (hidden)'!$B11,'EU dairy cows'!$B$7:$B$39,0),MATCH('Website (hidden)'!J$3,'EU dairy cows'!$7:$7,0))</f>
        <v>113.1</v>
      </c>
      <c r="K11" s="8">
        <f>INDEX('EU dairy cows'!$7:$39,MATCH('Website (hidden)'!$B11,'EU dairy cows'!$B$7:$B$39,0),MATCH('Website (hidden)'!K$3,'EU dairy cows'!$7:$7,0))</f>
        <v>108.9</v>
      </c>
      <c r="L11" s="8">
        <f>INDEX('EU dairy cows'!$7:$39,MATCH('Website (hidden)'!$B11,'EU dairy cows'!$B$7:$B$39,0),MATCH('Website (hidden)'!L$3,'EU dairy cows'!$7:$7,0))</f>
        <v>103</v>
      </c>
      <c r="M11" s="8">
        <f>INDEX('EU dairy cows'!$7:$39,MATCH('Website (hidden)'!$B11,'EU dairy cows'!$B$7:$B$39,0),MATCH('Website (hidden)'!M$3,'EU dairy cows'!$7:$7,0))</f>
        <v>100.4</v>
      </c>
      <c r="N11" s="8">
        <f>INDEX('EU dairy cows'!$7:$39,MATCH('Website (hidden)'!$B11,'EU dairy cows'!$B$7:$B$39,0),MATCH('Website (hidden)'!N$3,'EU dairy cows'!$7:$7,0))</f>
        <v>96.7</v>
      </c>
      <c r="O11" s="8">
        <f>INDEX('EU dairy cows'!$7:$39,MATCH('Website (hidden)'!$B11,'EU dairy cows'!$B$7:$B$39,0),MATCH('Website (hidden)'!O$3,'EU dairy cows'!$7:$7,0))</f>
        <v>96.5</v>
      </c>
      <c r="P11" s="8">
        <f>INDEX('EU dairy cows'!$7:$39,MATCH('Website (hidden)'!$B11,'EU dairy cows'!$B$7:$B$39,0),MATCH('Website (hidden)'!P$3,'EU dairy cows'!$7:$7,0))</f>
        <v>96.2</v>
      </c>
      <c r="Q11" s="8">
        <f>INDEX('EU dairy cows'!$7:$39,MATCH('Website (hidden)'!$B11,'EU dairy cows'!$B$7:$B$39,0),MATCH('Website (hidden)'!Q$3,'EU dairy cows'!$7:$7,0))</f>
        <v>96.8</v>
      </c>
      <c r="R11" s="8">
        <f>INDEX('EU dairy cows'!$7:$39,MATCH('Website (hidden)'!$B11,'EU dairy cows'!$B$7:$B$39,0),MATCH('Website (hidden)'!R$3,'EU dairy cows'!$7:$7,0))</f>
        <v>97.9</v>
      </c>
      <c r="S11" s="8">
        <f>INDEX('EU dairy cows'!$7:$39,MATCH('Website (hidden)'!$B11,'EU dairy cows'!$B$7:$B$39,0),MATCH('Website (hidden)'!S$3,'EU dairy cows'!$7:$7,0))</f>
        <v>95.6</v>
      </c>
      <c r="T11" s="8">
        <f>INDEX('EU dairy cows'!$7:$39,MATCH('Website (hidden)'!$B11,'EU dairy cows'!$B$7:$B$39,0),MATCH('Website (hidden)'!T$3,'EU dairy cows'!$7:$7,0))</f>
        <v>90.6</v>
      </c>
      <c r="U11" s="8">
        <f>INDEX('EU dairy cows'!$7:$39,MATCH('Website (hidden)'!$B11,'EU dairy cows'!$B$7:$B$39,0),MATCH('Website (hidden)'!U$3,'EU dairy cows'!$7:$7,0))</f>
        <v>86.1</v>
      </c>
      <c r="V11" s="8">
        <f>INDEX('EU dairy cows'!$7:$39,MATCH('Website (hidden)'!$B11,'EU dairy cows'!$B$7:$B$39,0),MATCH('Website (hidden)'!V$3,'EU dairy cows'!$7:$7,0))</f>
        <v>86.4</v>
      </c>
      <c r="W11" s="8">
        <f>INDEX('EU dairy cows'!$7:$39,MATCH('Website (hidden)'!$B11,'EU dairy cows'!$B$7:$B$39,0),MATCH('Website (hidden)'!W$3,'EU dairy cows'!$7:$7,0))</f>
        <v>85.2</v>
      </c>
      <c r="X11" s="8">
        <f>INDEX('EU dairy cows'!$7:$39,MATCH('Website (hidden)'!$B11,'EU dairy cows'!$B$7:$B$39,0),MATCH('Website (hidden)'!X$3,'EU dairy cows'!$7:$7,0))</f>
        <v>85</v>
      </c>
      <c r="Y11" s="8">
        <f>INDEX('EU dairy cows'!$7:$39,MATCH('Website (hidden)'!$B11,'EU dairy cows'!$B$7:$B$39,0),MATCH('Website (hidden)'!Y$3,'EU dairy cows'!$7:$7,0))</f>
        <v>84.3</v>
      </c>
      <c r="Z11" s="8">
        <f>INDEX('EU dairy cows'!$7:$39,MATCH('Website (hidden)'!$B11,'EU dairy cows'!$B$7:$B$39,0),MATCH('Website (hidden)'!Z$3,'EU dairy cows'!$7:$7,0))</f>
        <v>83.7</v>
      </c>
      <c r="AA11" s="8">
        <f>INDEX('EU dairy cows'!$7:$39,MATCH('Website (hidden)'!$B11,'EU dairy cows'!$B$7:$B$39,0),MATCH('Website (hidden)'!AA$3,'EU dairy cows'!$7:$7,0))</f>
        <v>83.8</v>
      </c>
      <c r="AF11" s="23"/>
    </row>
    <row r="12" spans="2:37">
      <c r="B12" t="s">
        <v>8</v>
      </c>
      <c r="C12" s="8">
        <f>INDEX('EU dairy cows'!$7:$39,MATCH('Website (hidden)'!$B12,'EU dairy cows'!$B$7:$B$39,0),MATCH('Website (hidden)'!C$3,'EU dairy cows'!$7:$7,0))</f>
        <v>380.3</v>
      </c>
      <c r="D12" s="8">
        <f>INDEX('EU dairy cows'!$7:$39,MATCH('Website (hidden)'!$B12,'EU dairy cows'!$B$7:$B$39,0),MATCH('Website (hidden)'!D$3,'EU dairy cows'!$7:$7,0))</f>
        <v>373.6</v>
      </c>
      <c r="E12" s="8">
        <f>INDEX('EU dairy cows'!$7:$39,MATCH('Website (hidden)'!$B12,'EU dairy cows'!$B$7:$B$39,0),MATCH('Website (hidden)'!E$3,'EU dairy cows'!$7:$7,0))</f>
        <v>357.9</v>
      </c>
      <c r="F12" s="8">
        <f>INDEX('EU dairy cows'!$7:$39,MATCH('Website (hidden)'!$B12,'EU dairy cows'!$B$7:$B$39,0),MATCH('Website (hidden)'!F$3,'EU dairy cows'!$7:$7,0))</f>
        <v>351.82</v>
      </c>
      <c r="G12" s="8">
        <f>INDEX('EU dairy cows'!$7:$39,MATCH('Website (hidden)'!$B12,'EU dairy cows'!$B$7:$B$39,0),MATCH('Website (hidden)'!G$3,'EU dairy cows'!$7:$7,0))</f>
        <v>343.05</v>
      </c>
      <c r="H12" s="8">
        <f>INDEX('EU dairy cows'!$7:$39,MATCH('Website (hidden)'!$B12,'EU dairy cows'!$B$7:$B$39,0),MATCH('Website (hidden)'!H$3,'EU dairy cows'!$7:$7,0))</f>
        <v>327.98</v>
      </c>
      <c r="I12" s="8">
        <f>INDEX('EU dairy cows'!$7:$39,MATCH('Website (hidden)'!$B12,'EU dairy cows'!$B$7:$B$39,0),MATCH('Website (hidden)'!I$3,'EU dairy cows'!$7:$7,0))</f>
        <v>317.85000000000002</v>
      </c>
      <c r="J12" s="8">
        <f>INDEX('EU dairy cows'!$7:$39,MATCH('Website (hidden)'!$B12,'EU dairy cows'!$B$7:$B$39,0),MATCH('Website (hidden)'!J$3,'EU dairy cows'!$7:$7,0))</f>
        <v>312.95</v>
      </c>
      <c r="K12" s="8">
        <f>INDEX('EU dairy cows'!$7:$39,MATCH('Website (hidden)'!$B12,'EU dairy cows'!$B$7:$B$39,0),MATCH('Website (hidden)'!K$3,'EU dairy cows'!$7:$7,0))</f>
        <v>298.48</v>
      </c>
      <c r="L12" s="8">
        <f>INDEX('EU dairy cows'!$7:$39,MATCH('Website (hidden)'!$B12,'EU dairy cows'!$B$7:$B$39,0),MATCH('Website (hidden)'!L$3,'EU dairy cows'!$7:$7,0))</f>
        <v>287.52999999999997</v>
      </c>
      <c r="M12" s="8">
        <f>INDEX('EU dairy cows'!$7:$39,MATCH('Website (hidden)'!$B12,'EU dairy cows'!$B$7:$B$39,0),MATCH('Website (hidden)'!M$3,'EU dairy cows'!$7:$7,0))</f>
        <v>288.35000000000002</v>
      </c>
      <c r="N12" s="8">
        <f>INDEX('EU dairy cows'!$7:$39,MATCH('Website (hidden)'!$B12,'EU dairy cows'!$B$7:$B$39,0),MATCH('Website (hidden)'!N$3,'EU dairy cows'!$7:$7,0))</f>
        <v>285.83</v>
      </c>
      <c r="O12" s="8">
        <f>INDEX('EU dairy cows'!$7:$39,MATCH('Website (hidden)'!$B12,'EU dairy cows'!$B$7:$B$39,0),MATCH('Website (hidden)'!O$3,'EU dairy cows'!$7:$7,0))</f>
        <v>284.27999999999997</v>
      </c>
      <c r="P12" s="8">
        <f>INDEX('EU dairy cows'!$7:$39,MATCH('Website (hidden)'!$B12,'EU dairy cows'!$B$7:$B$39,0),MATCH('Website (hidden)'!P$3,'EU dairy cows'!$7:$7,0))</f>
        <v>281.52999999999997</v>
      </c>
      <c r="Q12" s="8">
        <f>INDEX('EU dairy cows'!$7:$39,MATCH('Website (hidden)'!$B12,'EU dairy cows'!$B$7:$B$39,0),MATCH('Website (hidden)'!Q$3,'EU dairy cows'!$7:$7,0))</f>
        <v>279.87</v>
      </c>
      <c r="R12" s="8">
        <f>INDEX('EU dairy cows'!$7:$39,MATCH('Website (hidden)'!$B12,'EU dairy cows'!$B$7:$B$39,0),MATCH('Website (hidden)'!R$3,'EU dairy cows'!$7:$7,0))</f>
        <v>282.01</v>
      </c>
      <c r="S12" s="8">
        <f>INDEX('EU dairy cows'!$7:$39,MATCH('Website (hidden)'!$B12,'EU dairy cows'!$B$7:$B$39,0),MATCH('Website (hidden)'!S$3,'EU dairy cows'!$7:$7,0))</f>
        <v>282.91000000000003</v>
      </c>
      <c r="T12" s="8">
        <f>INDEX('EU dairy cows'!$7:$39,MATCH('Website (hidden)'!$B12,'EU dairy cows'!$B$7:$B$39,0),MATCH('Website (hidden)'!T$3,'EU dairy cows'!$7:$7,0))</f>
        <v>282.23</v>
      </c>
      <c r="U12" s="8">
        <f>INDEX('EU dairy cows'!$7:$39,MATCH('Website (hidden)'!$B12,'EU dairy cows'!$B$7:$B$39,0),MATCH('Website (hidden)'!U$3,'EU dairy cows'!$7:$7,0))</f>
        <v>275.38</v>
      </c>
      <c r="V12" s="8">
        <f>INDEX('EU dairy cows'!$7:$39,MATCH('Website (hidden)'!$B12,'EU dairy cows'!$B$7:$B$39,0),MATCH('Website (hidden)'!V$3,'EU dairy cows'!$7:$7,0))</f>
        <v>270.64</v>
      </c>
      <c r="W12" s="8">
        <f>INDEX('EU dairy cows'!$7:$39,MATCH('Website (hidden)'!$B12,'EU dairy cows'!$B$7:$B$39,0),MATCH('Website (hidden)'!W$3,'EU dairy cows'!$7:$7,0))</f>
        <v>263.64</v>
      </c>
      <c r="X12" s="8">
        <f>INDEX('EU dairy cows'!$7:$39,MATCH('Website (hidden)'!$B12,'EU dairy cows'!$B$7:$B$39,0),MATCH('Website (hidden)'!X$3,'EU dairy cows'!$7:$7,0))</f>
        <v>258.94</v>
      </c>
      <c r="Y12" s="8">
        <f>INDEX('EU dairy cows'!$7:$39,MATCH('Website (hidden)'!$B12,'EU dairy cows'!$B$7:$B$39,0),MATCH('Website (hidden)'!Y$3,'EU dairy cows'!$7:$7,0))</f>
        <v>255.62</v>
      </c>
      <c r="Z12" s="8">
        <f>INDEX('EU dairy cows'!$7:$39,MATCH('Website (hidden)'!$B12,'EU dairy cows'!$B$7:$B$39,0),MATCH('Website (hidden)'!Z$3,'EU dairy cows'!$7:$7,0))</f>
        <v>248.53</v>
      </c>
      <c r="AA12" s="8">
        <f>INDEX('EU dairy cows'!$7:$39,MATCH('Website (hidden)'!$B12,'EU dairy cows'!$B$7:$B$39,0),MATCH('Website (hidden)'!AA$3,'EU dairy cows'!$7:$7,0))</f>
        <v>243.17</v>
      </c>
      <c r="AF12" s="23"/>
    </row>
    <row r="13" spans="2:37">
      <c r="B13" t="s">
        <v>9</v>
      </c>
      <c r="C13" s="8">
        <f>INDEX('EU dairy cows'!$7:$39,MATCH('Website (hidden)'!$B13,'EU dairy cows'!$B$7:$B$39,0),MATCH('Website (hidden)'!C$3,'EU dairy cows'!$7:$7,0))</f>
        <v>4431.96</v>
      </c>
      <c r="D13" s="8">
        <f>INDEX('EU dairy cows'!$7:$39,MATCH('Website (hidden)'!$B13,'EU dairy cows'!$B$7:$B$39,0),MATCH('Website (hidden)'!D$3,'EU dairy cows'!$7:$7,0))</f>
        <v>4424.0600000000004</v>
      </c>
      <c r="E13" s="8">
        <f>INDEX('EU dairy cows'!$7:$39,MATCH('Website (hidden)'!$B13,'EU dairy cows'!$B$7:$B$39,0),MATCH('Website (hidden)'!E$3,'EU dairy cows'!$7:$7,0))</f>
        <v>4153.2700000000004</v>
      </c>
      <c r="F13" s="8">
        <f>INDEX('EU dairy cows'!$7:$39,MATCH('Website (hidden)'!$B13,'EU dairy cows'!$B$7:$B$39,0),MATCH('Website (hidden)'!F$3,'EU dairy cows'!$7:$7,0))</f>
        <v>4197.2299999999996</v>
      </c>
      <c r="G13" s="8">
        <f>INDEX('EU dairy cows'!$7:$39,MATCH('Website (hidden)'!$B13,'EU dairy cows'!$B$7:$B$39,0),MATCH('Website (hidden)'!G$3,'EU dairy cows'!$7:$7,0))</f>
        <v>4134</v>
      </c>
      <c r="H13" s="8">
        <f>INDEX('EU dairy cows'!$7:$39,MATCH('Website (hidden)'!$B13,'EU dairy cows'!$B$7:$B$39,0),MATCH('Website (hidden)'!H$3,'EU dairy cows'!$7:$7,0))</f>
        <v>4026</v>
      </c>
      <c r="I13" s="8">
        <f>INDEX('EU dairy cows'!$7:$39,MATCH('Website (hidden)'!$B13,'EU dairy cows'!$B$7:$B$39,0),MATCH('Website (hidden)'!I$3,'EU dairy cows'!$7:$7,0))</f>
        <v>3947</v>
      </c>
      <c r="J13" s="8">
        <f>INDEX('EU dairy cows'!$7:$39,MATCH('Website (hidden)'!$B13,'EU dairy cows'!$B$7:$B$39,0),MATCH('Website (hidden)'!J$3,'EU dairy cows'!$7:$7,0))</f>
        <v>3895.44</v>
      </c>
      <c r="K13" s="8">
        <f>INDEX('EU dairy cows'!$7:$39,MATCH('Website (hidden)'!$B13,'EU dairy cows'!$B$7:$B$39,0),MATCH('Website (hidden)'!K$3,'EU dairy cows'!$7:$7,0))</f>
        <v>3799</v>
      </c>
      <c r="L13" s="8">
        <f>INDEX('EU dairy cows'!$7:$39,MATCH('Website (hidden)'!$B13,'EU dairy cows'!$B$7:$B$39,0),MATCH('Website (hidden)'!L$3,'EU dairy cows'!$7:$7,0))</f>
        <v>3759</v>
      </c>
      <c r="M13" s="8">
        <f>INDEX('EU dairy cows'!$7:$39,MATCH('Website (hidden)'!$B13,'EU dairy cows'!$B$7:$B$39,0),MATCH('Website (hidden)'!M$3,'EU dairy cows'!$7:$7,0))</f>
        <v>3857</v>
      </c>
      <c r="N13" s="8">
        <f>INDEX('EU dairy cows'!$7:$39,MATCH('Website (hidden)'!$B13,'EU dairy cows'!$B$7:$B$39,0),MATCH('Website (hidden)'!N$3,'EU dairy cows'!$7:$7,0))</f>
        <v>3748</v>
      </c>
      <c r="O13" s="8">
        <f>INDEX('EU dairy cows'!$7:$39,MATCH('Website (hidden)'!$B13,'EU dairy cows'!$B$7:$B$39,0),MATCH('Website (hidden)'!O$3,'EU dairy cows'!$7:$7,0))</f>
        <v>3718</v>
      </c>
      <c r="P13" s="8">
        <f>INDEX('EU dairy cows'!$7:$39,MATCH('Website (hidden)'!$B13,'EU dairy cows'!$B$7:$B$39,0),MATCH('Website (hidden)'!P$3,'EU dairy cows'!$7:$7,0))</f>
        <v>3664</v>
      </c>
      <c r="Q13" s="8">
        <f>INDEX('EU dairy cows'!$7:$39,MATCH('Website (hidden)'!$B13,'EU dairy cows'!$B$7:$B$39,0),MATCH('Website (hidden)'!Q$3,'EU dairy cows'!$7:$7,0))</f>
        <v>3644</v>
      </c>
      <c r="R13" s="8">
        <f>INDEX('EU dairy cows'!$7:$39,MATCH('Website (hidden)'!$B13,'EU dairy cows'!$B$7:$B$39,0),MATCH('Website (hidden)'!R$3,'EU dairy cows'!$7:$7,0))</f>
        <v>3698.45</v>
      </c>
      <c r="S13" s="8">
        <f>INDEX('EU dairy cows'!$7:$39,MATCH('Website (hidden)'!$B13,'EU dairy cows'!$B$7:$B$39,0),MATCH('Website (hidden)'!S$3,'EU dairy cows'!$7:$7,0))</f>
        <v>3661.18</v>
      </c>
      <c r="T13" s="8">
        <f>INDEX('EU dairy cows'!$7:$39,MATCH('Website (hidden)'!$B13,'EU dairy cows'!$B$7:$B$39,0),MATCH('Website (hidden)'!T$3,'EU dairy cows'!$7:$7,0))</f>
        <v>3637.02</v>
      </c>
      <c r="U13" s="8">
        <f>INDEX('EU dairy cows'!$7:$39,MATCH('Website (hidden)'!$B13,'EU dairy cows'!$B$7:$B$39,0),MATCH('Website (hidden)'!U$3,'EU dairy cows'!$7:$7,0))</f>
        <v>3637.02</v>
      </c>
      <c r="V13" s="8">
        <f>INDEX('EU dairy cows'!$7:$39,MATCH('Website (hidden)'!$B13,'EU dairy cows'!$B$7:$B$39,0),MATCH('Website (hidden)'!V$3,'EU dairy cows'!$7:$7,0))</f>
        <v>3596.84</v>
      </c>
      <c r="W13" s="8">
        <f>INDEX('EU dairy cows'!$7:$39,MATCH('Website (hidden)'!$B13,'EU dairy cows'!$B$7:$B$39,0),MATCH('Website (hidden)'!W$3,'EU dairy cows'!$7:$7,0))</f>
        <v>3554.23</v>
      </c>
      <c r="X13" s="8">
        <f>INDEX('EU dairy cows'!$7:$39,MATCH('Website (hidden)'!$B13,'EU dairy cows'!$B$7:$B$39,0),MATCH('Website (hidden)'!X$3,'EU dairy cows'!$7:$7,0))</f>
        <v>3490.81</v>
      </c>
      <c r="Y13" s="8">
        <f>INDEX('EU dairy cows'!$7:$39,MATCH('Website (hidden)'!$B13,'EU dairy cows'!$B$7:$B$39,0),MATCH('Website (hidden)'!Y$3,'EU dairy cows'!$7:$7,0))</f>
        <v>3405.68</v>
      </c>
      <c r="Z13" s="8">
        <f>INDEX('EU dairy cows'!$7:$39,MATCH('Website (hidden)'!$B13,'EU dairy cows'!$B$7:$B$39,0),MATCH('Website (hidden)'!Z$3,'EU dairy cows'!$7:$7,0))</f>
        <v>3322.03</v>
      </c>
      <c r="AA13" s="8">
        <f>INDEX('EU dairy cows'!$7:$39,MATCH('Website (hidden)'!$B13,'EU dairy cows'!$B$7:$B$39,0),MATCH('Website (hidden)'!AA$3,'EU dairy cows'!$7:$7,0))</f>
        <v>3230.86</v>
      </c>
      <c r="AF13" s="23"/>
    </row>
    <row r="14" spans="2:37">
      <c r="B14" s="14" t="s">
        <v>97</v>
      </c>
      <c r="C14" s="8">
        <f>INDEX('EU dairy cows'!$7:$39,MATCH('Website (hidden)'!$B14,'EU dairy cows'!$B$7:$B$39,0),MATCH('Website (hidden)'!C$3,'EU dairy cows'!$7:$7,0))</f>
        <v>4832.9799999999996</v>
      </c>
      <c r="D14" s="8">
        <f>INDEX('EU dairy cows'!$7:$39,MATCH('Website (hidden)'!$B14,'EU dairy cows'!$B$7:$B$39,0),MATCH('Website (hidden)'!D$3,'EU dairy cows'!$7:$7,0))</f>
        <v>4709.6000000000004</v>
      </c>
      <c r="E14" s="8">
        <f>INDEX('EU dairy cows'!$7:$39,MATCH('Website (hidden)'!$B14,'EU dairy cows'!$B$7:$B$39,0),MATCH('Website (hidden)'!E$3,'EU dairy cows'!$7:$7,0))</f>
        <v>4563.6000000000004</v>
      </c>
      <c r="F14" s="8">
        <f>INDEX('EU dairy cows'!$7:$39,MATCH('Website (hidden)'!$B14,'EU dairy cows'!$B$7:$B$39,0),MATCH('Website (hidden)'!F$3,'EU dairy cows'!$7:$7,0))</f>
        <v>4474.8999999999996</v>
      </c>
      <c r="G14" s="8">
        <f>INDEX('EU dairy cows'!$7:$39,MATCH('Website (hidden)'!$B14,'EU dairy cows'!$B$7:$B$39,0),MATCH('Website (hidden)'!G$3,'EU dairy cows'!$7:$7,0))</f>
        <v>4373.3900000000003</v>
      </c>
      <c r="H14" s="8">
        <f>INDEX('EU dairy cows'!$7:$39,MATCH('Website (hidden)'!$B14,'EU dairy cows'!$B$7:$B$39,0),MATCH('Website (hidden)'!H$3,'EU dairy cows'!$7:$7,0))</f>
        <v>4337.55</v>
      </c>
      <c r="I14" s="8">
        <f>INDEX('EU dairy cows'!$7:$39,MATCH('Website (hidden)'!$B14,'EU dairy cows'!$B$7:$B$39,0),MATCH('Website (hidden)'!I$3,'EU dairy cows'!$7:$7,0))</f>
        <v>4286.6000000000004</v>
      </c>
      <c r="J14" s="8">
        <f>INDEX('EU dairy cows'!$7:$39,MATCH('Website (hidden)'!$B14,'EU dairy cows'!$B$7:$B$39,0),MATCH('Website (hidden)'!J$3,'EU dairy cows'!$7:$7,0))</f>
        <v>4163.58</v>
      </c>
      <c r="K14" s="8">
        <f>INDEX('EU dairy cows'!$7:$39,MATCH('Website (hidden)'!$B14,'EU dairy cows'!$B$7:$B$39,0),MATCH('Website (hidden)'!K$3,'EU dairy cows'!$7:$7,0))</f>
        <v>4054.41</v>
      </c>
      <c r="L14" s="8">
        <f>INDEX('EU dairy cows'!$7:$39,MATCH('Website (hidden)'!$B14,'EU dairy cows'!$B$7:$B$39,0),MATCH('Website (hidden)'!L$3,'EU dairy cows'!$7:$7,0))</f>
        <v>4087.33</v>
      </c>
      <c r="M14" s="8">
        <f>INDEX('EU dairy cows'!$7:$39,MATCH('Website (hidden)'!$B14,'EU dairy cows'!$B$7:$B$39,0),MATCH('Website (hidden)'!M$3,'EU dairy cows'!$7:$7,0))</f>
        <v>4229.1400000000003</v>
      </c>
      <c r="N14" s="8">
        <f>INDEX('EU dairy cows'!$7:$39,MATCH('Website (hidden)'!$B14,'EU dairy cows'!$B$7:$B$39,0),MATCH('Website (hidden)'!N$3,'EU dairy cows'!$7:$7,0))</f>
        <v>4169.3500000000004</v>
      </c>
      <c r="O14" s="8">
        <f>INDEX('EU dairy cows'!$7:$39,MATCH('Website (hidden)'!$B14,'EU dairy cows'!$B$7:$B$39,0),MATCH('Website (hidden)'!O$3,'EU dairy cows'!$7:$7,0))</f>
        <v>4181.68</v>
      </c>
      <c r="P14" s="8">
        <f>INDEX('EU dairy cows'!$7:$39,MATCH('Website (hidden)'!$B14,'EU dairy cows'!$B$7:$B$39,0),MATCH('Website (hidden)'!P$3,'EU dairy cows'!$7:$7,0))</f>
        <v>4190.1000000000004</v>
      </c>
      <c r="Q14" s="8">
        <f>INDEX('EU dairy cows'!$7:$39,MATCH('Website (hidden)'!$B14,'EU dairy cows'!$B$7:$B$39,0),MATCH('Website (hidden)'!Q$3,'EU dairy cows'!$7:$7,0))</f>
        <v>4190.49</v>
      </c>
      <c r="R14" s="8">
        <f>INDEX('EU dairy cows'!$7:$39,MATCH('Website (hidden)'!$B14,'EU dairy cows'!$B$7:$B$39,0),MATCH('Website (hidden)'!R$3,'EU dairy cows'!$7:$7,0))</f>
        <v>4267.6099999999997</v>
      </c>
      <c r="S14" s="8">
        <f>INDEX('EU dairy cows'!$7:$39,MATCH('Website (hidden)'!$B14,'EU dairy cows'!$B$7:$B$39,0),MATCH('Website (hidden)'!S$3,'EU dairy cows'!$7:$7,0))</f>
        <v>4295.68</v>
      </c>
      <c r="T14" s="8">
        <f>INDEX('EU dairy cows'!$7:$39,MATCH('Website (hidden)'!$B14,'EU dairy cows'!$B$7:$B$39,0),MATCH('Website (hidden)'!T$3,'EU dairy cows'!$7:$7,0))</f>
        <v>4284.6400000000003</v>
      </c>
      <c r="U14" s="8">
        <f>INDEX('EU dairy cows'!$7:$39,MATCH('Website (hidden)'!$B14,'EU dairy cows'!$B$7:$B$39,0),MATCH('Website (hidden)'!U$3,'EU dairy cows'!$7:$7,0))</f>
        <v>4217.7</v>
      </c>
      <c r="V14" s="8">
        <f>INDEX('EU dairy cows'!$7:$39,MATCH('Website (hidden)'!$B14,'EU dairy cows'!$B$7:$B$39,0),MATCH('Website (hidden)'!V$3,'EU dairy cows'!$7:$7,0))</f>
        <v>4199.01</v>
      </c>
      <c r="W14" s="8">
        <f>INDEX('EU dairy cows'!$7:$39,MATCH('Website (hidden)'!$B14,'EU dairy cows'!$B$7:$B$39,0),MATCH('Website (hidden)'!W$3,'EU dairy cows'!$7:$7,0))</f>
        <v>4100.8599999999997</v>
      </c>
      <c r="X14" s="8">
        <f>INDEX('EU dairy cows'!$7:$39,MATCH('Website (hidden)'!$B14,'EU dairy cows'!$B$7:$B$39,0),MATCH('Website (hidden)'!X$3,'EU dairy cows'!$7:$7,0))</f>
        <v>4011.67</v>
      </c>
      <c r="Y14" s="8">
        <f>INDEX('EU dairy cows'!$7:$39,MATCH('Website (hidden)'!$B14,'EU dairy cows'!$B$7:$B$39,0),MATCH('Website (hidden)'!Y$3,'EU dairy cows'!$7:$7,0))</f>
        <v>3921.41</v>
      </c>
      <c r="Z14" s="8">
        <f>INDEX('EU dairy cows'!$7:$39,MATCH('Website (hidden)'!$B14,'EU dairy cows'!$B$7:$B$39,0),MATCH('Website (hidden)'!Z$3,'EU dairy cows'!$7:$7,0))</f>
        <v>3832.72</v>
      </c>
      <c r="AA14" s="8">
        <f>INDEX('EU dairy cows'!$7:$39,MATCH('Website (hidden)'!$B14,'EU dairy cows'!$B$7:$B$39,0),MATCH('Website (hidden)'!AA$3,'EU dairy cows'!$7:$7,0))</f>
        <v>3809.72</v>
      </c>
      <c r="AF14" s="23"/>
    </row>
    <row r="15" spans="2:37">
      <c r="B15" t="s">
        <v>10</v>
      </c>
      <c r="C15" s="8">
        <f>INDEX('EU dairy cows'!$7:$39,MATCH('Website (hidden)'!$B15,'EU dairy cows'!$B$7:$B$39,0),MATCH('Website (hidden)'!C$3,'EU dairy cows'!$7:$7,0))</f>
        <v>172</v>
      </c>
      <c r="D15" s="8">
        <f>INDEX('EU dairy cows'!$7:$39,MATCH('Website (hidden)'!$B15,'EU dairy cows'!$B$7:$B$39,0),MATCH('Website (hidden)'!D$3,'EU dairy cows'!$7:$7,0))</f>
        <v>154</v>
      </c>
      <c r="E15" s="8">
        <f>INDEX('EU dairy cows'!$7:$39,MATCH('Website (hidden)'!$B15,'EU dairy cows'!$B$7:$B$39,0),MATCH('Website (hidden)'!E$3,'EU dairy cows'!$7:$7,0))</f>
        <v>180</v>
      </c>
      <c r="F15" s="8">
        <f>INDEX('EU dairy cows'!$7:$39,MATCH('Website (hidden)'!$B15,'EU dairy cows'!$B$7:$B$39,0),MATCH('Website (hidden)'!F$3,'EU dairy cows'!$7:$7,0))</f>
        <v>172</v>
      </c>
      <c r="G15" s="8">
        <f>INDEX('EU dairy cows'!$7:$39,MATCH('Website (hidden)'!$B15,'EU dairy cows'!$B$7:$B$39,0),MATCH('Website (hidden)'!G$3,'EU dairy cows'!$7:$7,0))</f>
        <v>152</v>
      </c>
      <c r="H15" s="8">
        <f>INDEX('EU dairy cows'!$7:$39,MATCH('Website (hidden)'!$B15,'EU dairy cows'!$B$7:$B$39,0),MATCH('Website (hidden)'!H$3,'EU dairy cows'!$7:$7,0))</f>
        <v>149</v>
      </c>
      <c r="I15" s="8">
        <f>INDEX('EU dairy cows'!$7:$39,MATCH('Website (hidden)'!$B15,'EU dairy cows'!$B$7:$B$39,0),MATCH('Website (hidden)'!I$3,'EU dairy cows'!$7:$7,0))</f>
        <v>150</v>
      </c>
      <c r="J15" s="8">
        <f>INDEX('EU dairy cows'!$7:$39,MATCH('Website (hidden)'!$B15,'EU dairy cows'!$B$7:$B$39,0),MATCH('Website (hidden)'!J$3,'EU dairy cows'!$7:$7,0))</f>
        <v>152.26</v>
      </c>
      <c r="K15" s="8">
        <f>INDEX('EU dairy cows'!$7:$39,MATCH('Website (hidden)'!$B15,'EU dairy cows'!$B$7:$B$39,0),MATCH('Website (hidden)'!K$3,'EU dairy cows'!$7:$7,0))</f>
        <v>167.75</v>
      </c>
      <c r="L15" s="8">
        <f>INDEX('EU dairy cows'!$7:$39,MATCH('Website (hidden)'!$B15,'EU dairy cows'!$B$7:$B$39,0),MATCH('Website (hidden)'!L$3,'EU dairy cows'!$7:$7,0))</f>
        <v>150</v>
      </c>
      <c r="M15" s="8">
        <f>INDEX('EU dairy cows'!$7:$39,MATCH('Website (hidden)'!$B15,'EU dairy cows'!$B$7:$B$39,0),MATCH('Website (hidden)'!M$3,'EU dairy cows'!$7:$7,0))</f>
        <v>154</v>
      </c>
      <c r="N15" s="8">
        <f>INDEX('EU dairy cows'!$7:$39,MATCH('Website (hidden)'!$B15,'EU dairy cows'!$B$7:$B$39,0),MATCH('Website (hidden)'!N$3,'EU dairy cows'!$7:$7,0))</f>
        <v>145</v>
      </c>
      <c r="O15" s="8">
        <f>INDEX('EU dairy cows'!$7:$39,MATCH('Website (hidden)'!$B15,'EU dairy cows'!$B$7:$B$39,0),MATCH('Website (hidden)'!O$3,'EU dairy cows'!$7:$7,0))</f>
        <v>144</v>
      </c>
      <c r="P15" s="8">
        <f>INDEX('EU dairy cows'!$7:$39,MATCH('Website (hidden)'!$B15,'EU dairy cows'!$B$7:$B$39,0),MATCH('Website (hidden)'!P$3,'EU dairy cows'!$7:$7,0))</f>
        <v>130</v>
      </c>
      <c r="Q15" s="8">
        <f>INDEX('EU dairy cows'!$7:$39,MATCH('Website (hidden)'!$B15,'EU dairy cows'!$B$7:$B$39,0),MATCH('Website (hidden)'!Q$3,'EU dairy cows'!$7:$7,0))</f>
        <v>132</v>
      </c>
      <c r="R15" s="8">
        <f>INDEX('EU dairy cows'!$7:$39,MATCH('Website (hidden)'!$B15,'EU dairy cows'!$B$7:$B$39,0),MATCH('Website (hidden)'!R$3,'EU dairy cows'!$7:$7,0))</f>
        <v>130</v>
      </c>
      <c r="S15" s="8">
        <f>INDEX('EU dairy cows'!$7:$39,MATCH('Website (hidden)'!$B15,'EU dairy cows'!$B$7:$B$39,0),MATCH('Website (hidden)'!S$3,'EU dairy cows'!$7:$7,0))</f>
        <v>135</v>
      </c>
      <c r="T15" s="8">
        <f>INDEX('EU dairy cows'!$7:$39,MATCH('Website (hidden)'!$B15,'EU dairy cows'!$B$7:$B$39,0),MATCH('Website (hidden)'!T$3,'EU dairy cows'!$7:$7,0))</f>
        <v>111</v>
      </c>
      <c r="U15" s="8">
        <f>INDEX('EU dairy cows'!$7:$39,MATCH('Website (hidden)'!$B15,'EU dairy cows'!$B$7:$B$39,0),MATCH('Website (hidden)'!U$3,'EU dairy cows'!$7:$7,0))</f>
        <v>106</v>
      </c>
      <c r="V15" s="8">
        <f>INDEX('EU dairy cows'!$7:$39,MATCH('Website (hidden)'!$B15,'EU dairy cows'!$B$7:$B$39,0),MATCH('Website (hidden)'!V$3,'EU dairy cows'!$7:$7,0))</f>
        <v>97</v>
      </c>
      <c r="W15" s="8">
        <f>INDEX('EU dairy cows'!$7:$39,MATCH('Website (hidden)'!$B15,'EU dairy cows'!$B$7:$B$39,0),MATCH('Website (hidden)'!W$3,'EU dairy cows'!$7:$7,0))</f>
        <v>95</v>
      </c>
      <c r="X15" s="8">
        <f>INDEX('EU dairy cows'!$7:$39,MATCH('Website (hidden)'!$B15,'EU dairy cows'!$B$7:$B$39,0),MATCH('Website (hidden)'!X$3,'EU dairy cows'!$7:$7,0))</f>
        <v>86</v>
      </c>
      <c r="Y15" s="8">
        <f>INDEX('EU dairy cows'!$7:$39,MATCH('Website (hidden)'!$B15,'EU dairy cows'!$B$7:$B$39,0),MATCH('Website (hidden)'!Y$3,'EU dairy cows'!$7:$7,0))</f>
        <v>90</v>
      </c>
      <c r="Z15" s="8">
        <f>INDEX('EU dairy cows'!$7:$39,MATCH('Website (hidden)'!$B15,'EU dairy cows'!$B$7:$B$39,0),MATCH('Website (hidden)'!Z$3,'EU dairy cows'!$7:$7,0))</f>
        <v>91.3</v>
      </c>
      <c r="AA15" s="8">
        <f>INDEX('EU dairy cows'!$7:$39,MATCH('Website (hidden)'!$B15,'EU dairy cows'!$B$7:$B$39,0),MATCH('Website (hidden)'!AA$3,'EU dairy cows'!$7:$7,0))</f>
        <v>87.8</v>
      </c>
      <c r="AF15" s="23"/>
    </row>
    <row r="16" spans="2:37">
      <c r="B16" t="s">
        <v>11</v>
      </c>
      <c r="C16" s="8">
        <f>INDEX('EU dairy cows'!$7:$39,MATCH('Website (hidden)'!$B16,'EU dairy cows'!$B$7:$B$39,0),MATCH('Website (hidden)'!C$3,'EU dairy cows'!$7:$7,0))</f>
        <v>384</v>
      </c>
      <c r="D16" s="8">
        <f>INDEX('EU dairy cows'!$7:$39,MATCH('Website (hidden)'!$B16,'EU dairy cows'!$B$7:$B$39,0),MATCH('Website (hidden)'!D$3,'EU dairy cows'!$7:$7,0))</f>
        <v>376</v>
      </c>
      <c r="E16" s="8">
        <f>INDEX('EU dairy cows'!$7:$39,MATCH('Website (hidden)'!$B16,'EU dairy cows'!$B$7:$B$39,0),MATCH('Website (hidden)'!E$3,'EU dairy cows'!$7:$7,0))</f>
        <v>355</v>
      </c>
      <c r="F16" s="8">
        <f>INDEX('EU dairy cows'!$7:$39,MATCH('Website (hidden)'!$B16,'EU dairy cows'!$B$7:$B$39,0),MATCH('Website (hidden)'!F$3,'EU dairy cows'!$7:$7,0))</f>
        <v>345</v>
      </c>
      <c r="G16" s="8">
        <f>INDEX('EU dairy cows'!$7:$39,MATCH('Website (hidden)'!$B16,'EU dairy cows'!$B$7:$B$39,0),MATCH('Website (hidden)'!G$3,'EU dairy cows'!$7:$7,0))</f>
        <v>338</v>
      </c>
      <c r="H16" s="8">
        <f>INDEX('EU dairy cows'!$7:$39,MATCH('Website (hidden)'!$B16,'EU dairy cows'!$B$7:$B$39,0),MATCH('Website (hidden)'!H$3,'EU dairy cows'!$7:$7,0))</f>
        <v>310</v>
      </c>
      <c r="I16" s="8">
        <f>INDEX('EU dairy cows'!$7:$39,MATCH('Website (hidden)'!$B16,'EU dairy cows'!$B$7:$B$39,0),MATCH('Website (hidden)'!I$3,'EU dairy cows'!$7:$7,0))</f>
        <v>304</v>
      </c>
      <c r="J16" s="8">
        <f>INDEX('EU dairy cows'!$7:$39,MATCH('Website (hidden)'!$B16,'EU dairy cows'!$B$7:$B$39,0),MATCH('Website (hidden)'!J$3,'EU dairy cows'!$7:$7,0))</f>
        <v>285</v>
      </c>
      <c r="K16" s="8">
        <f>INDEX('EU dairy cows'!$7:$39,MATCH('Website (hidden)'!$B16,'EU dairy cows'!$B$7:$B$39,0),MATCH('Website (hidden)'!K$3,'EU dairy cows'!$7:$7,0))</f>
        <v>268</v>
      </c>
      <c r="L16" s="8">
        <f>INDEX('EU dairy cows'!$7:$39,MATCH('Website (hidden)'!$B16,'EU dairy cows'!$B$7:$B$39,0),MATCH('Website (hidden)'!L$3,'EU dairy cows'!$7:$7,0))</f>
        <v>266</v>
      </c>
      <c r="M16" s="8">
        <f>INDEX('EU dairy cows'!$7:$39,MATCH('Website (hidden)'!$B16,'EU dairy cows'!$B$7:$B$39,0),MATCH('Website (hidden)'!M$3,'EU dairy cows'!$7:$7,0))</f>
        <v>263</v>
      </c>
      <c r="N16" s="8">
        <f>INDEX('EU dairy cows'!$7:$39,MATCH('Website (hidden)'!$B16,'EU dairy cows'!$B$7:$B$39,0),MATCH('Website (hidden)'!N$3,'EU dairy cows'!$7:$7,0))</f>
        <v>248</v>
      </c>
      <c r="O16" s="8">
        <f>INDEX('EU dairy cows'!$7:$39,MATCH('Website (hidden)'!$B16,'EU dairy cows'!$B$7:$B$39,0),MATCH('Website (hidden)'!O$3,'EU dairy cows'!$7:$7,0))</f>
        <v>239</v>
      </c>
      <c r="P16" s="8">
        <f>INDEX('EU dairy cows'!$7:$39,MATCH('Website (hidden)'!$B16,'EU dairy cows'!$B$7:$B$39,0),MATCH('Website (hidden)'!P$3,'EU dairy cows'!$7:$7,0))</f>
        <v>252</v>
      </c>
      <c r="Q16" s="8">
        <f>INDEX('EU dairy cows'!$7:$39,MATCH('Website (hidden)'!$B16,'EU dairy cows'!$B$7:$B$39,0),MATCH('Website (hidden)'!Q$3,'EU dairy cows'!$7:$7,0))</f>
        <v>255</v>
      </c>
      <c r="R16" s="8">
        <f>INDEX('EU dairy cows'!$7:$39,MATCH('Website (hidden)'!$B16,'EU dairy cows'!$B$7:$B$39,0),MATCH('Website (hidden)'!R$3,'EU dairy cows'!$7:$7,0))</f>
        <v>250</v>
      </c>
      <c r="S16" s="8">
        <f>INDEX('EU dairy cows'!$7:$39,MATCH('Website (hidden)'!$B16,'EU dairy cows'!$B$7:$B$39,0),MATCH('Website (hidden)'!S$3,'EU dairy cows'!$7:$7,0))</f>
        <v>255</v>
      </c>
      <c r="T16" s="8">
        <f>INDEX('EU dairy cows'!$7:$39,MATCH('Website (hidden)'!$B16,'EU dairy cows'!$B$7:$B$39,0),MATCH('Website (hidden)'!T$3,'EU dairy cows'!$7:$7,0))</f>
        <v>250</v>
      </c>
      <c r="U16" s="8">
        <f>INDEX('EU dairy cows'!$7:$39,MATCH('Website (hidden)'!$B16,'EU dairy cows'!$B$7:$B$39,0),MATCH('Website (hidden)'!U$3,'EU dairy cows'!$7:$7,0))</f>
        <v>244</v>
      </c>
      <c r="V16" s="8">
        <f>INDEX('EU dairy cows'!$7:$39,MATCH('Website (hidden)'!$B16,'EU dairy cows'!$B$7:$B$39,0),MATCH('Website (hidden)'!V$3,'EU dairy cows'!$7:$7,0))</f>
        <v>244</v>
      </c>
      <c r="W16" s="8">
        <f>INDEX('EU dairy cows'!$7:$39,MATCH('Website (hidden)'!$B16,'EU dairy cows'!$B$7:$B$39,0),MATCH('Website (hidden)'!W$3,'EU dairy cows'!$7:$7,0))</f>
        <v>239</v>
      </c>
      <c r="X16" s="8">
        <f>INDEX('EU dairy cows'!$7:$39,MATCH('Website (hidden)'!$B16,'EU dairy cows'!$B$7:$B$39,0),MATCH('Website (hidden)'!X$3,'EU dairy cows'!$7:$7,0))</f>
        <v>243</v>
      </c>
      <c r="Y16" s="8">
        <f>INDEX('EU dairy cows'!$7:$39,MATCH('Website (hidden)'!$B16,'EU dairy cows'!$B$7:$B$39,0),MATCH('Website (hidden)'!Y$3,'EU dairy cows'!$7:$7,0))</f>
        <v>246.6</v>
      </c>
      <c r="Z16" s="8">
        <f>INDEX('EU dairy cows'!$7:$39,MATCH('Website (hidden)'!$B16,'EU dairy cows'!$B$7:$B$39,0),MATCH('Website (hidden)'!Z$3,'EU dairy cows'!$7:$7,0))</f>
        <v>280.89999999999998</v>
      </c>
      <c r="AA16" s="8">
        <f>INDEX('EU dairy cows'!$7:$39,MATCH('Website (hidden)'!$B16,'EU dairy cows'!$B$7:$B$39,0),MATCH('Website (hidden)'!AA$3,'EU dairy cows'!$7:$7,0))</f>
        <v>277.89999999999998</v>
      </c>
      <c r="AF16" s="23"/>
    </row>
    <row r="17" spans="2:32">
      <c r="B17" t="s">
        <v>12</v>
      </c>
      <c r="C17" s="8">
        <f>INDEX('EU dairy cows'!$7:$39,MATCH('Website (hidden)'!$B17,'EU dairy cows'!$B$7:$B$39,0),MATCH('Website (hidden)'!C$3,'EU dairy cows'!$7:$7,0))</f>
        <v>1198.77</v>
      </c>
      <c r="D17" s="8">
        <f>INDEX('EU dairy cows'!$7:$39,MATCH('Website (hidden)'!$B17,'EU dairy cows'!$B$7:$B$39,0),MATCH('Website (hidden)'!D$3,'EU dairy cows'!$7:$7,0))</f>
        <v>1173.8499999999999</v>
      </c>
      <c r="E17" s="8">
        <f>INDEX('EU dairy cows'!$7:$39,MATCH('Website (hidden)'!$B17,'EU dairy cows'!$B$7:$B$39,0),MATCH('Website (hidden)'!E$3,'EU dairy cows'!$7:$7,0))</f>
        <v>1152.78</v>
      </c>
      <c r="F17" s="8">
        <f>INDEX('EU dairy cows'!$7:$39,MATCH('Website (hidden)'!$B17,'EU dairy cows'!$B$7:$B$39,0),MATCH('Website (hidden)'!F$3,'EU dairy cows'!$7:$7,0))</f>
        <v>1147.95</v>
      </c>
      <c r="G17" s="8">
        <f>INDEX('EU dairy cows'!$7:$39,MATCH('Website (hidden)'!$B17,'EU dairy cows'!$B$7:$B$39,0),MATCH('Website (hidden)'!G$3,'EU dairy cows'!$7:$7,0))</f>
        <v>1128.75</v>
      </c>
      <c r="H17" s="8">
        <f>INDEX('EU dairy cows'!$7:$39,MATCH('Website (hidden)'!$B17,'EU dairy cows'!$B$7:$B$39,0),MATCH('Website (hidden)'!H$3,'EU dairy cows'!$7:$7,0))</f>
        <v>1135.7</v>
      </c>
      <c r="I17" s="8">
        <f>INDEX('EU dairy cows'!$7:$39,MATCH('Website (hidden)'!$B17,'EU dairy cows'!$B$7:$B$39,0),MATCH('Website (hidden)'!I$3,'EU dairy cows'!$7:$7,0))</f>
        <v>1121.82</v>
      </c>
      <c r="J17" s="8">
        <f>INDEX('EU dairy cows'!$7:$39,MATCH('Website (hidden)'!$B17,'EU dairy cows'!$B$7:$B$39,0),MATCH('Website (hidden)'!J$3,'EU dairy cows'!$7:$7,0))</f>
        <v>995.81</v>
      </c>
      <c r="K17" s="8">
        <f>INDEX('EU dairy cows'!$7:$39,MATCH('Website (hidden)'!$B17,'EU dairy cows'!$B$7:$B$39,0),MATCH('Website (hidden)'!K$3,'EU dairy cows'!$7:$7,0))</f>
        <v>1022.76</v>
      </c>
      <c r="L17" s="8">
        <f>INDEX('EU dairy cows'!$7:$39,MATCH('Website (hidden)'!$B17,'EU dairy cows'!$B$7:$B$39,0),MATCH('Website (hidden)'!L$3,'EU dairy cows'!$7:$7,0))</f>
        <v>1017.29</v>
      </c>
      <c r="M17" s="8">
        <f>INDEX('EU dairy cows'!$7:$39,MATCH('Website (hidden)'!$B17,'EU dairy cows'!$B$7:$B$39,0),MATCH('Website (hidden)'!M$3,'EU dairy cows'!$7:$7,0))</f>
        <v>1024.1199999999999</v>
      </c>
      <c r="N17" s="8">
        <f>INDEX('EU dairy cows'!$7:$39,MATCH('Website (hidden)'!$B17,'EU dairy cows'!$B$7:$B$39,0),MATCH('Website (hidden)'!N$3,'EU dairy cows'!$7:$7,0))</f>
        <v>1022.41</v>
      </c>
      <c r="O17" s="8">
        <f>INDEX('EU dairy cows'!$7:$39,MATCH('Website (hidden)'!$B17,'EU dairy cows'!$B$7:$B$39,0),MATCH('Website (hidden)'!O$3,'EU dairy cows'!$7:$7,0))</f>
        <v>1006.9</v>
      </c>
      <c r="P17" s="8">
        <f>INDEX('EU dairy cows'!$7:$39,MATCH('Website (hidden)'!$B17,'EU dairy cows'!$B$7:$B$39,0),MATCH('Website (hidden)'!P$3,'EU dairy cows'!$7:$7,0))</f>
        <v>1035.6400000000001</v>
      </c>
      <c r="Q17" s="8">
        <f>INDEX('EU dairy cows'!$7:$39,MATCH('Website (hidden)'!$B17,'EU dairy cows'!$B$7:$B$39,0),MATCH('Website (hidden)'!Q$3,'EU dairy cows'!$7:$7,0))</f>
        <v>1060.26</v>
      </c>
      <c r="R17" s="8">
        <f>INDEX('EU dairy cows'!$7:$39,MATCH('Website (hidden)'!$B17,'EU dairy cows'!$B$7:$B$39,0),MATCH('Website (hidden)'!R$3,'EU dairy cows'!$7:$7,0))</f>
        <v>1082.46</v>
      </c>
      <c r="S17" s="8">
        <f>INDEX('EU dairy cows'!$7:$39,MATCH('Website (hidden)'!$B17,'EU dairy cows'!$B$7:$B$39,0),MATCH('Website (hidden)'!S$3,'EU dairy cows'!$7:$7,0))</f>
        <v>1127.72</v>
      </c>
      <c r="T17" s="8">
        <f>INDEX('EU dairy cows'!$7:$39,MATCH('Website (hidden)'!$B17,'EU dairy cows'!$B$7:$B$39,0),MATCH('Website (hidden)'!T$3,'EU dairy cows'!$7:$7,0))</f>
        <v>1239.8900000000001</v>
      </c>
      <c r="U17" s="8">
        <f>INDEX('EU dairy cows'!$7:$39,MATCH('Website (hidden)'!$B17,'EU dairy cows'!$B$7:$B$39,0),MATCH('Website (hidden)'!U$3,'EU dairy cows'!$7:$7,0))</f>
        <v>1295.23</v>
      </c>
      <c r="V17" s="8">
        <f>INDEX('EU dairy cows'!$7:$39,MATCH('Website (hidden)'!$B17,'EU dairy cows'!$B$7:$B$39,0),MATCH('Website (hidden)'!V$3,'EU dairy cows'!$7:$7,0))</f>
        <v>1343.3</v>
      </c>
      <c r="W17" s="8">
        <f>INDEX('EU dairy cows'!$7:$39,MATCH('Website (hidden)'!$B17,'EU dairy cows'!$B$7:$B$39,0),MATCH('Website (hidden)'!W$3,'EU dairy cows'!$7:$7,0))</f>
        <v>1369.1</v>
      </c>
      <c r="X17" s="8">
        <f>INDEX('EU dairy cows'!$7:$39,MATCH('Website (hidden)'!$B17,'EU dairy cows'!$B$7:$B$39,0),MATCH('Website (hidden)'!X$3,'EU dairy cows'!$7:$7,0))</f>
        <v>1425.76</v>
      </c>
      <c r="Y17" s="8">
        <f>INDEX('EU dairy cows'!$7:$39,MATCH('Website (hidden)'!$B17,'EU dairy cows'!$B$7:$B$39,0),MATCH('Website (hidden)'!Y$3,'EU dairy cows'!$7:$7,0))</f>
        <v>1456.05</v>
      </c>
      <c r="Z17" s="8">
        <f>INDEX('EU dairy cows'!$7:$39,MATCH('Website (hidden)'!$B17,'EU dairy cows'!$B$7:$B$39,0),MATCH('Website (hidden)'!Z$3,'EU dairy cows'!$7:$7,0))</f>
        <v>1505.27</v>
      </c>
      <c r="AA17" s="8">
        <f>INDEX('EU dairy cows'!$7:$39,MATCH('Website (hidden)'!$B17,'EU dairy cows'!$B$7:$B$39,0),MATCH('Website (hidden)'!AA$3,'EU dairy cows'!$7:$7,0))</f>
        <v>1510.31</v>
      </c>
      <c r="AF17" s="23"/>
    </row>
    <row r="18" spans="2:32">
      <c r="B18" t="s">
        <v>13</v>
      </c>
      <c r="C18" s="8">
        <f>INDEX('EU dairy cows'!$7:$39,MATCH('Website (hidden)'!$B18,'EU dairy cows'!$B$7:$B$39,0),MATCH('Website (hidden)'!C$3,'EU dairy cows'!$7:$7,0))</f>
        <v>2116</v>
      </c>
      <c r="D18" s="8">
        <f>INDEX('EU dairy cows'!$7:$39,MATCH('Website (hidden)'!$B18,'EU dairy cows'!$B$7:$B$39,0),MATCH('Website (hidden)'!D$3,'EU dairy cows'!$7:$7,0))</f>
        <v>2126</v>
      </c>
      <c r="E18" s="8">
        <f>INDEX('EU dairy cows'!$7:$39,MATCH('Website (hidden)'!$B18,'EU dairy cows'!$B$7:$B$39,0),MATCH('Website (hidden)'!E$3,'EU dairy cows'!$7:$7,0))</f>
        <v>1772</v>
      </c>
      <c r="F18" s="8">
        <f>INDEX('EU dairy cows'!$7:$39,MATCH('Website (hidden)'!$B18,'EU dairy cows'!$B$7:$B$39,0),MATCH('Website (hidden)'!F$3,'EU dairy cows'!$7:$7,0))</f>
        <v>2077.62</v>
      </c>
      <c r="G18" s="8">
        <f>INDEX('EU dairy cows'!$7:$39,MATCH('Website (hidden)'!$B18,'EU dairy cows'!$B$7:$B$39,0),MATCH('Website (hidden)'!G$3,'EU dairy cows'!$7:$7,0))</f>
        <v>1911</v>
      </c>
      <c r="H18" s="8">
        <f>INDEX('EU dairy cows'!$7:$39,MATCH('Website (hidden)'!$B18,'EU dairy cows'!$B$7:$B$39,0),MATCH('Website (hidden)'!H$3,'EU dairy cows'!$7:$7,0))</f>
        <v>1913</v>
      </c>
      <c r="I18" s="8">
        <f>INDEX('EU dairy cows'!$7:$39,MATCH('Website (hidden)'!$B18,'EU dairy cows'!$B$7:$B$39,0),MATCH('Website (hidden)'!I$3,'EU dairy cows'!$7:$7,0))</f>
        <v>1838</v>
      </c>
      <c r="J18" s="8">
        <f>INDEX('EU dairy cows'!$7:$39,MATCH('Website (hidden)'!$B18,'EU dairy cows'!$B$7:$B$39,0),MATCH('Website (hidden)'!J$3,'EU dairy cows'!$7:$7,0))</f>
        <v>1842</v>
      </c>
      <c r="K18" s="8">
        <f>INDEX('EU dairy cows'!$7:$39,MATCH('Website (hidden)'!$B18,'EU dairy cows'!$B$7:$B$39,0),MATCH('Website (hidden)'!K$3,'EU dairy cows'!$7:$7,0))</f>
        <v>1813.74</v>
      </c>
      <c r="L18" s="8">
        <f>INDEX('EU dairy cows'!$7:$39,MATCH('Website (hidden)'!$B18,'EU dairy cows'!$B$7:$B$39,0),MATCH('Website (hidden)'!L$3,'EU dairy cows'!$7:$7,0))</f>
        <v>1839</v>
      </c>
      <c r="M18" s="8">
        <f>INDEX('EU dairy cows'!$7:$39,MATCH('Website (hidden)'!$B18,'EU dairy cows'!$B$7:$B$39,0),MATCH('Website (hidden)'!M$3,'EU dairy cows'!$7:$7,0))</f>
        <v>1830.75</v>
      </c>
      <c r="N18" s="8">
        <f>INDEX('EU dairy cows'!$7:$39,MATCH('Website (hidden)'!$B18,'EU dairy cows'!$B$7:$B$39,0),MATCH('Website (hidden)'!N$3,'EU dairy cows'!$7:$7,0))</f>
        <v>1764.14</v>
      </c>
      <c r="O18" s="8">
        <f>INDEX('EU dairy cows'!$7:$39,MATCH('Website (hidden)'!$B18,'EU dairy cows'!$B$7:$B$39,0),MATCH('Website (hidden)'!O$3,'EU dairy cows'!$7:$7,0))</f>
        <v>1746.14</v>
      </c>
      <c r="P18" s="8">
        <f>INDEX('EU dairy cows'!$7:$39,MATCH('Website (hidden)'!$B18,'EU dairy cows'!$B$7:$B$39,0),MATCH('Website (hidden)'!P$3,'EU dairy cows'!$7:$7,0))</f>
        <v>1754.98</v>
      </c>
      <c r="Q18" s="8">
        <f>INDEX('EU dairy cows'!$7:$39,MATCH('Website (hidden)'!$B18,'EU dairy cows'!$B$7:$B$39,0),MATCH('Website (hidden)'!Q$3,'EU dairy cows'!$7:$7,0))</f>
        <v>2009.07</v>
      </c>
      <c r="R18" s="8">
        <f>INDEX('EU dairy cows'!$7:$39,MATCH('Website (hidden)'!$B18,'EU dairy cows'!$B$7:$B$39,0),MATCH('Website (hidden)'!R$3,'EU dairy cows'!$7:$7,0))</f>
        <v>2074.54</v>
      </c>
      <c r="S18" s="8">
        <f>INDEX('EU dairy cows'!$7:$39,MATCH('Website (hidden)'!$B18,'EU dairy cows'!$B$7:$B$39,0),MATCH('Website (hidden)'!S$3,'EU dairy cows'!$7:$7,0))</f>
        <v>2069.39</v>
      </c>
      <c r="T18" s="8">
        <f>INDEX('EU dairy cows'!$7:$39,MATCH('Website (hidden)'!$B18,'EU dairy cows'!$B$7:$B$39,0),MATCH('Website (hidden)'!T$3,'EU dairy cows'!$7:$7,0))</f>
        <v>2056.81</v>
      </c>
      <c r="U18" s="8">
        <f>INDEX('EU dairy cows'!$7:$39,MATCH('Website (hidden)'!$B18,'EU dairy cows'!$B$7:$B$39,0),MATCH('Website (hidden)'!U$3,'EU dairy cows'!$7:$7,0))</f>
        <v>2060.4699999999998</v>
      </c>
      <c r="V18" s="8">
        <f>INDEX('EU dairy cows'!$7:$39,MATCH('Website (hidden)'!$B18,'EU dairy cows'!$B$7:$B$39,0),MATCH('Website (hidden)'!V$3,'EU dairy cows'!$7:$7,0))</f>
        <v>2040.11</v>
      </c>
      <c r="W18" s="8">
        <f>INDEX('EU dairy cows'!$7:$39,MATCH('Website (hidden)'!$B18,'EU dairy cows'!$B$7:$B$39,0),MATCH('Website (hidden)'!W$3,'EU dairy cows'!$7:$7,0))</f>
        <v>1939.48</v>
      </c>
      <c r="X18" s="8">
        <f>INDEX('EU dairy cows'!$7:$39,MATCH('Website (hidden)'!$B18,'EU dairy cows'!$B$7:$B$39,0),MATCH('Website (hidden)'!X$3,'EU dairy cows'!$7:$7,0))</f>
        <v>1875.72</v>
      </c>
      <c r="Y18" s="8">
        <f>INDEX('EU dairy cows'!$7:$39,MATCH('Website (hidden)'!$B18,'EU dairy cows'!$B$7:$B$39,0),MATCH('Website (hidden)'!Y$3,'EU dairy cows'!$7:$7,0))</f>
        <v>1871.27</v>
      </c>
      <c r="Z18" s="8">
        <f>INDEX('EU dairy cows'!$7:$39,MATCH('Website (hidden)'!$B18,'EU dairy cows'!$B$7:$B$39,0),MATCH('Website (hidden)'!Z$3,'EU dairy cows'!$7:$7,0))</f>
        <v>1844.37</v>
      </c>
      <c r="AA18" s="8">
        <f>INDEX('EU dairy cows'!$7:$39,MATCH('Website (hidden)'!$B18,'EU dairy cows'!$B$7:$B$39,0),MATCH('Website (hidden)'!AA$3,'EU dairy cows'!$7:$7,0))</f>
        <v>1865</v>
      </c>
      <c r="AF18" s="23"/>
    </row>
    <row r="19" spans="2:32">
      <c r="B19" t="s">
        <v>16</v>
      </c>
      <c r="C19" s="8">
        <f>INDEX('EU dairy cows'!$7:$39,MATCH('Website (hidden)'!$B19,'EU dairy cows'!$B$7:$B$39,0),MATCH('Website (hidden)'!C$3,'EU dairy cows'!$7:$7,0))</f>
        <v>242.1</v>
      </c>
      <c r="D19" s="8">
        <f>INDEX('EU dairy cows'!$7:$39,MATCH('Website (hidden)'!$B19,'EU dairy cows'!$B$7:$B$39,0),MATCH('Website (hidden)'!D$3,'EU dairy cows'!$7:$7,0))</f>
        <v>205.6</v>
      </c>
      <c r="E19" s="8">
        <f>INDEX('EU dairy cows'!$7:$39,MATCH('Website (hidden)'!$B19,'EU dairy cows'!$B$7:$B$39,0),MATCH('Website (hidden)'!E$3,'EU dairy cows'!$7:$7,0))</f>
        <v>204.5</v>
      </c>
      <c r="F19" s="8">
        <f>INDEX('EU dairy cows'!$7:$39,MATCH('Website (hidden)'!$B19,'EU dairy cows'!$B$7:$B$39,0),MATCH('Website (hidden)'!F$3,'EU dairy cows'!$7:$7,0))</f>
        <v>209.1</v>
      </c>
      <c r="G19" s="8">
        <f>INDEX('EU dairy cows'!$7:$39,MATCH('Website (hidden)'!$B19,'EU dairy cows'!$B$7:$B$39,0),MATCH('Website (hidden)'!G$3,'EU dairy cows'!$7:$7,0))</f>
        <v>204.6</v>
      </c>
      <c r="H19" s="8">
        <f>INDEX('EU dairy cows'!$7:$39,MATCH('Website (hidden)'!$B19,'EU dairy cows'!$B$7:$B$39,0),MATCH('Website (hidden)'!H$3,'EU dairy cows'!$7:$7,0))</f>
        <v>186.3</v>
      </c>
      <c r="I19" s="8">
        <f>INDEX('EU dairy cows'!$7:$39,MATCH('Website (hidden)'!$B19,'EU dairy cows'!$B$7:$B$39,0),MATCH('Website (hidden)'!I$3,'EU dairy cows'!$7:$7,0))</f>
        <v>186.2</v>
      </c>
      <c r="J19" s="8">
        <f>INDEX('EU dairy cows'!$7:$39,MATCH('Website (hidden)'!$B19,'EU dairy cows'!$B$7:$B$39,0),MATCH('Website (hidden)'!J$3,'EU dairy cows'!$7:$7,0))</f>
        <v>185.2</v>
      </c>
      <c r="K19" s="8">
        <f>INDEX('EU dairy cows'!$7:$39,MATCH('Website (hidden)'!$B19,'EU dairy cows'!$B$7:$B$39,0),MATCH('Website (hidden)'!K$3,'EU dairy cows'!$7:$7,0))</f>
        <v>182.38</v>
      </c>
      <c r="L19" s="8">
        <f>INDEX('EU dairy cows'!$7:$39,MATCH('Website (hidden)'!$B19,'EU dairy cows'!$B$7:$B$39,0),MATCH('Website (hidden)'!L$3,'EU dairy cows'!$7:$7,0))</f>
        <v>180.42</v>
      </c>
      <c r="M19" s="8">
        <f>INDEX('EU dairy cows'!$7:$39,MATCH('Website (hidden)'!$B19,'EU dairy cows'!$B$7:$B$39,0),MATCH('Website (hidden)'!M$3,'EU dairy cows'!$7:$7,0))</f>
        <v>170.4</v>
      </c>
      <c r="N19" s="8">
        <f>INDEX('EU dairy cows'!$7:$39,MATCH('Website (hidden)'!$B19,'EU dairy cows'!$B$7:$B$39,0),MATCH('Website (hidden)'!N$3,'EU dairy cows'!$7:$7,0))</f>
        <v>165.51</v>
      </c>
      <c r="O19" s="8">
        <f>INDEX('EU dairy cows'!$7:$39,MATCH('Website (hidden)'!$B19,'EU dairy cows'!$B$7:$B$39,0),MATCH('Website (hidden)'!O$3,'EU dairy cows'!$7:$7,0))</f>
        <v>164.06</v>
      </c>
      <c r="P19" s="8">
        <f>INDEX('EU dairy cows'!$7:$39,MATCH('Website (hidden)'!$B19,'EU dairy cows'!$B$7:$B$39,0),MATCH('Website (hidden)'!P$3,'EU dairy cows'!$7:$7,0))</f>
        <v>164.1</v>
      </c>
      <c r="Q19" s="8">
        <f>INDEX('EU dairy cows'!$7:$39,MATCH('Website (hidden)'!$B19,'EU dairy cows'!$B$7:$B$39,0),MATCH('Website (hidden)'!Q$3,'EU dairy cows'!$7:$7,0))</f>
        <v>164.56</v>
      </c>
      <c r="R19" s="8">
        <f>INDEX('EU dairy cows'!$7:$39,MATCH('Website (hidden)'!$B19,'EU dairy cows'!$B$7:$B$39,0),MATCH('Website (hidden)'!R$3,'EU dairy cows'!$7:$7,0))</f>
        <v>165.01</v>
      </c>
      <c r="S19" s="8">
        <f>INDEX('EU dairy cows'!$7:$39,MATCH('Website (hidden)'!$B19,'EU dairy cows'!$B$7:$B$39,0),MATCH('Website (hidden)'!S$3,'EU dairy cows'!$7:$7,0))</f>
        <v>165.87</v>
      </c>
      <c r="T19" s="8">
        <f>INDEX('EU dairy cows'!$7:$39,MATCH('Website (hidden)'!$B19,'EU dairy cows'!$B$7:$B$39,0),MATCH('Website (hidden)'!T$3,'EU dairy cows'!$7:$7,0))</f>
        <v>162.41</v>
      </c>
      <c r="U19" s="8">
        <f>INDEX('EU dairy cows'!$7:$39,MATCH('Website (hidden)'!$B19,'EU dairy cows'!$B$7:$B$39,0),MATCH('Website (hidden)'!U$3,'EU dairy cows'!$7:$7,0))</f>
        <v>154.02000000000001</v>
      </c>
      <c r="V19" s="8">
        <f>INDEX('EU dairy cows'!$7:$39,MATCH('Website (hidden)'!$B19,'EU dairy cows'!$B$7:$B$39,0),MATCH('Website (hidden)'!V$3,'EU dairy cows'!$7:$7,0))</f>
        <v>150.36000000000001</v>
      </c>
      <c r="W19" s="8">
        <f>INDEX('EU dairy cows'!$7:$39,MATCH('Website (hidden)'!$B19,'EU dairy cows'!$B$7:$B$39,0),MATCH('Website (hidden)'!W$3,'EU dairy cows'!$7:$7,0))</f>
        <v>144.47</v>
      </c>
      <c r="X19" s="8">
        <f>INDEX('EU dairy cows'!$7:$39,MATCH('Website (hidden)'!$B19,'EU dairy cows'!$B$7:$B$39,0),MATCH('Website (hidden)'!X$3,'EU dairy cows'!$7:$7,0))</f>
        <v>138.41</v>
      </c>
      <c r="Y19" s="8">
        <f>INDEX('EU dairy cows'!$7:$39,MATCH('Website (hidden)'!$B19,'EU dairy cows'!$B$7:$B$39,0),MATCH('Website (hidden)'!Y$3,'EU dairy cows'!$7:$7,0))</f>
        <v>136.04</v>
      </c>
      <c r="Z19" s="8">
        <f>INDEX('EU dairy cows'!$7:$39,MATCH('Website (hidden)'!$B19,'EU dairy cows'!$B$7:$B$39,0),MATCH('Website (hidden)'!Z$3,'EU dairy cows'!$7:$7,0))</f>
        <v>131.19999999999999</v>
      </c>
      <c r="AA19" s="8">
        <f>INDEX('EU dairy cows'!$7:$39,MATCH('Website (hidden)'!$B19,'EU dairy cows'!$B$7:$B$39,0),MATCH('Website (hidden)'!AA$3,'EU dairy cows'!$7:$7,0))</f>
        <v>127.76</v>
      </c>
    </row>
    <row r="20" spans="2:32">
      <c r="B20" t="s">
        <v>14</v>
      </c>
      <c r="C20" s="8">
        <f>INDEX('EU dairy cows'!$7:$39,MATCH('Website (hidden)'!$B20,'EU dairy cows'!$B$7:$B$39,0),MATCH('Website (hidden)'!C$3,'EU dairy cows'!$7:$7,0))</f>
        <v>537.70000000000005</v>
      </c>
      <c r="D20" s="8">
        <f>INDEX('EU dairy cows'!$7:$39,MATCH('Website (hidden)'!$B20,'EU dairy cows'!$B$7:$B$39,0),MATCH('Website (hidden)'!D$3,'EU dairy cows'!$7:$7,0))</f>
        <v>494.3</v>
      </c>
      <c r="E20" s="8">
        <f>INDEX('EU dairy cows'!$7:$39,MATCH('Website (hidden)'!$B20,'EU dairy cows'!$B$7:$B$39,0),MATCH('Website (hidden)'!E$3,'EU dairy cows'!$7:$7,0))</f>
        <v>438.4</v>
      </c>
      <c r="F20" s="8">
        <f>INDEX('EU dairy cows'!$7:$39,MATCH('Website (hidden)'!$B20,'EU dairy cows'!$B$7:$B$39,0),MATCH('Website (hidden)'!F$3,'EU dairy cows'!$7:$7,0))</f>
        <v>441.8</v>
      </c>
      <c r="G20" s="8">
        <f>INDEX('EU dairy cows'!$7:$39,MATCH('Website (hidden)'!$B20,'EU dairy cows'!$B$7:$B$39,0),MATCH('Website (hidden)'!G$3,'EU dairy cows'!$7:$7,0))</f>
        <v>443.3</v>
      </c>
      <c r="H20" s="8">
        <f>INDEX('EU dairy cows'!$7:$39,MATCH('Website (hidden)'!$B20,'EU dairy cows'!$B$7:$B$39,0),MATCH('Website (hidden)'!H$3,'EU dairy cows'!$7:$7,0))</f>
        <v>448.1</v>
      </c>
      <c r="I20" s="8">
        <f>INDEX('EU dairy cows'!$7:$39,MATCH('Website (hidden)'!$B20,'EU dairy cows'!$B$7:$B$39,0),MATCH('Website (hidden)'!I$3,'EU dairy cows'!$7:$7,0))</f>
        <v>433.9</v>
      </c>
      <c r="J20" s="8">
        <f>INDEX('EU dairy cows'!$7:$39,MATCH('Website (hidden)'!$B20,'EU dairy cows'!$B$7:$B$39,0),MATCH('Website (hidden)'!J$3,'EU dairy cows'!$7:$7,0))</f>
        <v>416.5</v>
      </c>
      <c r="K20" s="8">
        <f>INDEX('EU dairy cows'!$7:$39,MATCH('Website (hidden)'!$B20,'EU dairy cows'!$B$7:$B$39,0),MATCH('Website (hidden)'!K$3,'EU dairy cows'!$7:$7,0))</f>
        <v>399</v>
      </c>
      <c r="L20" s="8">
        <f>INDEX('EU dairy cows'!$7:$39,MATCH('Website (hidden)'!$B20,'EU dairy cows'!$B$7:$B$39,0),MATCH('Website (hidden)'!L$3,'EU dairy cows'!$7:$7,0))</f>
        <v>404.5</v>
      </c>
      <c r="M20" s="8">
        <f>INDEX('EU dairy cows'!$7:$39,MATCH('Website (hidden)'!$B20,'EU dairy cows'!$B$7:$B$39,0),MATCH('Website (hidden)'!M$3,'EU dairy cows'!$7:$7,0))</f>
        <v>394.7</v>
      </c>
      <c r="N20" s="8">
        <f>INDEX('EU dairy cows'!$7:$39,MATCH('Website (hidden)'!$B20,'EU dairy cows'!$B$7:$B$39,0),MATCH('Website (hidden)'!N$3,'EU dairy cows'!$7:$7,0))</f>
        <v>374.6</v>
      </c>
      <c r="O20" s="8">
        <f>INDEX('EU dairy cows'!$7:$39,MATCH('Website (hidden)'!$B20,'EU dairy cows'!$B$7:$B$39,0),MATCH('Website (hidden)'!O$3,'EU dairy cows'!$7:$7,0))</f>
        <v>359.8</v>
      </c>
      <c r="P20" s="8">
        <f>INDEX('EU dairy cows'!$7:$39,MATCH('Website (hidden)'!$B20,'EU dairy cows'!$B$7:$B$39,0),MATCH('Website (hidden)'!P$3,'EU dairy cows'!$7:$7,0))</f>
        <v>349.5</v>
      </c>
      <c r="Q20" s="8">
        <f>INDEX('EU dairy cows'!$7:$39,MATCH('Website (hidden)'!$B20,'EU dairy cows'!$B$7:$B$39,0),MATCH('Website (hidden)'!Q$3,'EU dairy cows'!$7:$7,0))</f>
        <v>331</v>
      </c>
      <c r="R20" s="8">
        <f>INDEX('EU dairy cows'!$7:$39,MATCH('Website (hidden)'!$B20,'EU dairy cows'!$B$7:$B$39,0),MATCH('Website (hidden)'!R$3,'EU dairy cows'!$7:$7,0))</f>
        <v>315.7</v>
      </c>
      <c r="S20" s="8">
        <f>INDEX('EU dairy cows'!$7:$39,MATCH('Website (hidden)'!$B20,'EU dairy cows'!$B$7:$B$39,0),MATCH('Website (hidden)'!S$3,'EU dairy cows'!$7:$7,0))</f>
        <v>314</v>
      </c>
      <c r="T20" s="8">
        <f>INDEX('EU dairy cows'!$7:$39,MATCH('Website (hidden)'!$B20,'EU dairy cows'!$B$7:$B$39,0),MATCH('Website (hidden)'!T$3,'EU dairy cows'!$7:$7,0))</f>
        <v>300.5</v>
      </c>
      <c r="U20" s="8">
        <f>INDEX('EU dairy cows'!$7:$39,MATCH('Website (hidden)'!$B20,'EU dairy cows'!$B$7:$B$39,0),MATCH('Website (hidden)'!U$3,'EU dairy cows'!$7:$7,0))</f>
        <v>285.8</v>
      </c>
      <c r="V20" s="8">
        <f>INDEX('EU dairy cows'!$7:$39,MATCH('Website (hidden)'!$B20,'EU dairy cows'!$B$7:$B$39,0),MATCH('Website (hidden)'!V$3,'EU dairy cows'!$7:$7,0))</f>
        <v>272.8</v>
      </c>
      <c r="W20" s="8">
        <f>INDEX('EU dairy cows'!$7:$39,MATCH('Website (hidden)'!$B20,'EU dairy cows'!$B$7:$B$39,0),MATCH('Website (hidden)'!W$3,'EU dairy cows'!$7:$7,0))</f>
        <v>256.2</v>
      </c>
      <c r="X20" s="8">
        <f>INDEX('EU dairy cows'!$7:$39,MATCH('Website (hidden)'!$B20,'EU dairy cows'!$B$7:$B$39,0),MATCH('Website (hidden)'!X$3,'EU dairy cows'!$7:$7,0))</f>
        <v>240.9</v>
      </c>
      <c r="Y20" s="8">
        <f>INDEX('EU dairy cows'!$7:$39,MATCH('Website (hidden)'!$B20,'EU dairy cows'!$B$7:$B$39,0),MATCH('Website (hidden)'!Y$3,'EU dairy cows'!$7:$7,0))</f>
        <v>232.9</v>
      </c>
      <c r="Z20" s="8">
        <f>INDEX('EU dairy cows'!$7:$39,MATCH('Website (hidden)'!$B20,'EU dairy cows'!$B$7:$B$39,0),MATCH('Website (hidden)'!Z$3,'EU dairy cows'!$7:$7,0))</f>
        <v>225.2</v>
      </c>
      <c r="AA20" s="8">
        <f>INDEX('EU dairy cows'!$7:$39,MATCH('Website (hidden)'!$B20,'EU dairy cows'!$B$7:$B$39,0),MATCH('Website (hidden)'!AA$3,'EU dairy cows'!$7:$7,0))</f>
        <v>224.18</v>
      </c>
    </row>
    <row r="21" spans="2:32">
      <c r="B21" s="14" t="s">
        <v>15</v>
      </c>
      <c r="C21" s="8">
        <f>INDEX('EU dairy cows'!$7:$39,MATCH('Website (hidden)'!$B21,'EU dairy cows'!$B$7:$B$39,0),MATCH('Website (hidden)'!C$3,'EU dairy cows'!$7:$7,0))</f>
        <v>47.34</v>
      </c>
      <c r="D21" s="8">
        <f>INDEX('EU dairy cows'!$7:$39,MATCH('Website (hidden)'!$B21,'EU dairy cows'!$B$7:$B$39,0),MATCH('Website (hidden)'!D$3,'EU dairy cows'!$7:$7,0))</f>
        <v>45.44</v>
      </c>
      <c r="E21" s="8">
        <f>INDEX('EU dairy cows'!$7:$39,MATCH('Website (hidden)'!$B21,'EU dairy cows'!$B$7:$B$39,0),MATCH('Website (hidden)'!E$3,'EU dairy cows'!$7:$7,0))</f>
        <v>43.6</v>
      </c>
      <c r="F21" s="8">
        <f>INDEX('EU dairy cows'!$7:$39,MATCH('Website (hidden)'!$B21,'EU dairy cows'!$B$7:$B$39,0),MATCH('Website (hidden)'!F$3,'EU dairy cows'!$7:$7,0))</f>
        <v>43.99</v>
      </c>
      <c r="G21" s="8">
        <f>INDEX('EU dairy cows'!$7:$39,MATCH('Website (hidden)'!$B21,'EU dairy cows'!$B$7:$B$39,0),MATCH('Website (hidden)'!G$3,'EU dairy cows'!$7:$7,0))</f>
        <v>42.07</v>
      </c>
      <c r="H21" s="8">
        <f>INDEX('EU dairy cows'!$7:$39,MATCH('Website (hidden)'!$B21,'EU dairy cows'!$B$7:$B$39,0),MATCH('Website (hidden)'!H$3,'EU dairy cows'!$7:$7,0))</f>
        <v>41.24</v>
      </c>
      <c r="I21" s="8">
        <f>INDEX('EU dairy cows'!$7:$39,MATCH('Website (hidden)'!$B21,'EU dairy cows'!$B$7:$B$39,0),MATCH('Website (hidden)'!I$3,'EU dairy cows'!$7:$7,0))</f>
        <v>41.07</v>
      </c>
      <c r="J21" s="8">
        <f>INDEX('EU dairy cows'!$7:$39,MATCH('Website (hidden)'!$B21,'EU dairy cows'!$B$7:$B$39,0),MATCH('Website (hidden)'!J$3,'EU dairy cows'!$7:$7,0))</f>
        <v>41.07</v>
      </c>
      <c r="K21" s="8">
        <f>INDEX('EU dairy cows'!$7:$39,MATCH('Website (hidden)'!$B21,'EU dairy cows'!$B$7:$B$39,0),MATCH('Website (hidden)'!K$3,'EU dairy cows'!$7:$7,0))</f>
        <v>46.19</v>
      </c>
      <c r="L21" s="8">
        <f>INDEX('EU dairy cows'!$7:$39,MATCH('Website (hidden)'!$B21,'EU dairy cows'!$B$7:$B$39,0),MATCH('Website (hidden)'!L$3,'EU dairy cows'!$7:$7,0))</f>
        <v>40.19</v>
      </c>
      <c r="M21" s="8">
        <f>INDEX('EU dairy cows'!$7:$39,MATCH('Website (hidden)'!$B21,'EU dairy cows'!$B$7:$B$39,0),MATCH('Website (hidden)'!M$3,'EU dairy cows'!$7:$7,0))</f>
        <v>45.93</v>
      </c>
      <c r="N21" s="8">
        <f>INDEX('EU dairy cows'!$7:$39,MATCH('Website (hidden)'!$B21,'EU dairy cows'!$B$7:$B$39,0),MATCH('Website (hidden)'!N$3,'EU dairy cows'!$7:$7,0))</f>
        <v>45.9</v>
      </c>
      <c r="O21" s="8">
        <f>INDEX('EU dairy cows'!$7:$39,MATCH('Website (hidden)'!$B21,'EU dairy cows'!$B$7:$B$39,0),MATCH('Website (hidden)'!O$3,'EU dairy cows'!$7:$7,0))</f>
        <v>45.98</v>
      </c>
      <c r="P21" s="8">
        <f>INDEX('EU dairy cows'!$7:$39,MATCH('Website (hidden)'!$B21,'EU dairy cows'!$B$7:$B$39,0),MATCH('Website (hidden)'!P$3,'EU dairy cows'!$7:$7,0))</f>
        <v>44.48</v>
      </c>
      <c r="Q21" s="8">
        <f>INDEX('EU dairy cows'!$7:$39,MATCH('Website (hidden)'!$B21,'EU dairy cows'!$B$7:$B$39,0),MATCH('Website (hidden)'!Q$3,'EU dairy cows'!$7:$7,0))</f>
        <v>45</v>
      </c>
      <c r="R21" s="8">
        <f>INDEX('EU dairy cows'!$7:$39,MATCH('Website (hidden)'!$B21,'EU dairy cows'!$B$7:$B$39,0),MATCH('Website (hidden)'!R$3,'EU dairy cows'!$7:$7,0))</f>
        <v>48.27</v>
      </c>
      <c r="S21" s="8">
        <f>INDEX('EU dairy cows'!$7:$39,MATCH('Website (hidden)'!$B21,'EU dairy cows'!$B$7:$B$39,0),MATCH('Website (hidden)'!S$3,'EU dairy cows'!$7:$7,0))</f>
        <v>46.78</v>
      </c>
      <c r="T21" s="8">
        <f>INDEX('EU dairy cows'!$7:$39,MATCH('Website (hidden)'!$B21,'EU dairy cows'!$B$7:$B$39,0),MATCH('Website (hidden)'!T$3,'EU dairy cows'!$7:$7,0))</f>
        <v>49.13</v>
      </c>
      <c r="U21" s="8">
        <f>INDEX('EU dairy cows'!$7:$39,MATCH('Website (hidden)'!$B21,'EU dairy cows'!$B$7:$B$39,0),MATCH('Website (hidden)'!U$3,'EU dairy cows'!$7:$7,0))</f>
        <v>51.97</v>
      </c>
      <c r="V21" s="8">
        <f>INDEX('EU dairy cows'!$7:$39,MATCH('Website (hidden)'!$B21,'EU dairy cows'!$B$7:$B$39,0),MATCH('Website (hidden)'!V$3,'EU dairy cows'!$7:$7,0))</f>
        <v>52.12</v>
      </c>
      <c r="W21" s="8">
        <f>INDEX('EU dairy cows'!$7:$39,MATCH('Website (hidden)'!$B21,'EU dairy cows'!$B$7:$B$39,0),MATCH('Website (hidden)'!W$3,'EU dairy cows'!$7:$7,0))</f>
        <v>53</v>
      </c>
      <c r="X21" s="8">
        <f>INDEX('EU dairy cows'!$7:$39,MATCH('Website (hidden)'!$B21,'EU dairy cows'!$B$7:$B$39,0),MATCH('Website (hidden)'!X$3,'EU dairy cows'!$7:$7,0))</f>
        <v>54.15</v>
      </c>
      <c r="Y21" s="8">
        <f>INDEX('EU dairy cows'!$7:$39,MATCH('Website (hidden)'!$B21,'EU dairy cows'!$B$7:$B$39,0),MATCH('Website (hidden)'!Y$3,'EU dairy cows'!$7:$7,0))</f>
        <v>54.23</v>
      </c>
      <c r="Z21" s="8">
        <f>INDEX('EU dairy cows'!$7:$39,MATCH('Website (hidden)'!$B21,'EU dairy cows'!$B$7:$B$39,0),MATCH('Website (hidden)'!Z$3,'EU dairy cows'!$7:$7,0))</f>
        <v>54.57</v>
      </c>
      <c r="AA21" s="8">
        <f>INDEX('EU dairy cows'!$7:$39,MATCH('Website (hidden)'!$B21,'EU dairy cows'!$B$7:$B$39,0),MATCH('Website (hidden)'!AA$3,'EU dairy cows'!$7:$7,0))</f>
        <v>55.33</v>
      </c>
    </row>
    <row r="22" spans="2:32">
      <c r="B22" t="s">
        <v>17</v>
      </c>
      <c r="C22" s="8" t="str">
        <f>INDEX('EU dairy cows'!$7:$39,MATCH('Website (hidden)'!$B22,'EU dairy cows'!$B$7:$B$39,0),MATCH('Website (hidden)'!C$3,'EU dairy cows'!$7:$7,0))</f>
        <v>:</v>
      </c>
      <c r="D22" s="8" t="str">
        <f>INDEX('EU dairy cows'!$7:$39,MATCH('Website (hidden)'!$B22,'EU dairy cows'!$B$7:$B$39,0),MATCH('Website (hidden)'!D$3,'EU dairy cows'!$7:$7,0))</f>
        <v>:</v>
      </c>
      <c r="E22" s="8" t="str">
        <f>INDEX('EU dairy cows'!$7:$39,MATCH('Website (hidden)'!$B22,'EU dairy cows'!$B$7:$B$39,0),MATCH('Website (hidden)'!E$3,'EU dairy cows'!$7:$7,0))</f>
        <v>:</v>
      </c>
      <c r="F22" s="8">
        <f>INDEX('EU dairy cows'!$7:$39,MATCH('Website (hidden)'!$B22,'EU dairy cows'!$B$7:$B$39,0),MATCH('Website (hidden)'!F$3,'EU dairy cows'!$7:$7,0))</f>
        <v>8.24</v>
      </c>
      <c r="G22" s="8">
        <f>INDEX('EU dairy cows'!$7:$39,MATCH('Website (hidden)'!$B22,'EU dairy cows'!$B$7:$B$39,0),MATCH('Website (hidden)'!G$3,'EU dairy cows'!$7:$7,0))</f>
        <v>8.0299999999999994</v>
      </c>
      <c r="H22" s="8">
        <f>INDEX('EU dairy cows'!$7:$39,MATCH('Website (hidden)'!$B22,'EU dairy cows'!$B$7:$B$39,0),MATCH('Website (hidden)'!H$3,'EU dairy cows'!$7:$7,0))</f>
        <v>7.61</v>
      </c>
      <c r="I22" s="8">
        <f>INDEX('EU dairy cows'!$7:$39,MATCH('Website (hidden)'!$B22,'EU dairy cows'!$B$7:$B$39,0),MATCH('Website (hidden)'!I$3,'EU dairy cows'!$7:$7,0))</f>
        <v>7.84</v>
      </c>
      <c r="J22" s="8">
        <f>INDEX('EU dairy cows'!$7:$39,MATCH('Website (hidden)'!$B22,'EU dairy cows'!$B$7:$B$39,0),MATCH('Website (hidden)'!J$3,'EU dairy cows'!$7:$7,0))</f>
        <v>7.83</v>
      </c>
      <c r="K22" s="8">
        <f>INDEX('EU dairy cows'!$7:$39,MATCH('Website (hidden)'!$B22,'EU dairy cows'!$B$7:$B$39,0),MATCH('Website (hidden)'!K$3,'EU dairy cows'!$7:$7,0))</f>
        <v>7.45</v>
      </c>
      <c r="L22" s="8">
        <f>INDEX('EU dairy cows'!$7:$39,MATCH('Website (hidden)'!$B22,'EU dairy cows'!$B$7:$B$39,0),MATCH('Website (hidden)'!L$3,'EU dairy cows'!$7:$7,0))</f>
        <v>7.55</v>
      </c>
      <c r="M22" s="8">
        <f>INDEX('EU dairy cows'!$7:$39,MATCH('Website (hidden)'!$B22,'EU dairy cows'!$B$7:$B$39,0),MATCH('Website (hidden)'!M$3,'EU dairy cows'!$7:$7,0))</f>
        <v>7.25</v>
      </c>
      <c r="N22" s="8">
        <f>INDEX('EU dairy cows'!$7:$39,MATCH('Website (hidden)'!$B22,'EU dairy cows'!$B$7:$B$39,0),MATCH('Website (hidden)'!N$3,'EU dairy cows'!$7:$7,0))</f>
        <v>6.93</v>
      </c>
      <c r="O22" s="8">
        <f>INDEX('EU dairy cows'!$7:$39,MATCH('Website (hidden)'!$B22,'EU dairy cows'!$B$7:$B$39,0),MATCH('Website (hidden)'!O$3,'EU dairy cows'!$7:$7,0))</f>
        <v>6.36</v>
      </c>
      <c r="P22" s="8">
        <f>INDEX('EU dairy cows'!$7:$39,MATCH('Website (hidden)'!$B22,'EU dairy cows'!$B$7:$B$39,0),MATCH('Website (hidden)'!P$3,'EU dairy cows'!$7:$7,0))</f>
        <v>6.31</v>
      </c>
      <c r="Q22" s="8">
        <f>INDEX('EU dairy cows'!$7:$39,MATCH('Website (hidden)'!$B22,'EU dairy cows'!$B$7:$B$39,0),MATCH('Website (hidden)'!Q$3,'EU dairy cows'!$7:$7,0))</f>
        <v>6.32</v>
      </c>
      <c r="R22" s="8">
        <f>INDEX('EU dairy cows'!$7:$39,MATCH('Website (hidden)'!$B22,'EU dairy cows'!$B$7:$B$39,0),MATCH('Website (hidden)'!R$3,'EU dairy cows'!$7:$7,0))</f>
        <v>6.33</v>
      </c>
      <c r="S22" s="8">
        <f>INDEX('EU dairy cows'!$7:$39,MATCH('Website (hidden)'!$B22,'EU dairy cows'!$B$7:$B$39,0),MATCH('Website (hidden)'!S$3,'EU dairy cows'!$7:$7,0))</f>
        <v>6.5</v>
      </c>
      <c r="T22" s="8">
        <f>INDEX('EU dairy cows'!$7:$39,MATCH('Website (hidden)'!$B22,'EU dairy cows'!$B$7:$B$39,0),MATCH('Website (hidden)'!T$3,'EU dairy cows'!$7:$7,0))</f>
        <v>6.37</v>
      </c>
      <c r="U22" s="8">
        <f>INDEX('EU dairy cows'!$7:$39,MATCH('Website (hidden)'!$B22,'EU dairy cows'!$B$7:$B$39,0),MATCH('Website (hidden)'!U$3,'EU dairy cows'!$7:$7,0))</f>
        <v>6.5</v>
      </c>
      <c r="V22" s="8">
        <f>INDEX('EU dairy cows'!$7:$39,MATCH('Website (hidden)'!$B22,'EU dairy cows'!$B$7:$B$39,0),MATCH('Website (hidden)'!V$3,'EU dairy cows'!$7:$7,0))</f>
        <v>6.14</v>
      </c>
      <c r="W22" s="8">
        <f>INDEX('EU dairy cows'!$7:$39,MATCH('Website (hidden)'!$B22,'EU dairy cows'!$B$7:$B$39,0),MATCH('Website (hidden)'!W$3,'EU dairy cows'!$7:$7,0))</f>
        <v>6.23</v>
      </c>
      <c r="X22" s="8">
        <f>INDEX('EU dairy cows'!$7:$39,MATCH('Website (hidden)'!$B22,'EU dairy cows'!$B$7:$B$39,0),MATCH('Website (hidden)'!X$3,'EU dairy cows'!$7:$7,0))</f>
        <v>6.12</v>
      </c>
      <c r="Y22" s="8">
        <f>INDEX('EU dairy cows'!$7:$39,MATCH('Website (hidden)'!$B22,'EU dairy cows'!$B$7:$B$39,0),MATCH('Website (hidden)'!Y$3,'EU dairy cows'!$7:$7,0))</f>
        <v>6.06</v>
      </c>
      <c r="Z22" s="8">
        <f>INDEX('EU dairy cows'!$7:$39,MATCH('Website (hidden)'!$B22,'EU dairy cows'!$B$7:$B$39,0),MATCH('Website (hidden)'!Z$3,'EU dairy cows'!$7:$7,0))</f>
        <v>5.87</v>
      </c>
      <c r="AA22" s="8">
        <f>INDEX('EU dairy cows'!$7:$39,MATCH('Website (hidden)'!$B22,'EU dairy cows'!$B$7:$B$39,0),MATCH('Website (hidden)'!AA$3,'EU dairy cows'!$7:$7,0))</f>
        <v>6.12</v>
      </c>
    </row>
    <row r="23" spans="2:32">
      <c r="B23" t="s">
        <v>18</v>
      </c>
      <c r="C23" s="8">
        <f>INDEX('EU dairy cows'!$7:$39,MATCH('Website (hidden)'!$B23,'EU dairy cows'!$B$7:$B$39,0),MATCH('Website (hidden)'!C$3,'EU dairy cows'!$7:$7,0))</f>
        <v>1600</v>
      </c>
      <c r="D23" s="8">
        <f>INDEX('EU dairy cows'!$7:$39,MATCH('Website (hidden)'!$B23,'EU dairy cows'!$B$7:$B$39,0),MATCH('Website (hidden)'!D$3,'EU dairy cows'!$7:$7,0))</f>
        <v>1570</v>
      </c>
      <c r="E23" s="8">
        <f>INDEX('EU dairy cows'!$7:$39,MATCH('Website (hidden)'!$B23,'EU dairy cows'!$B$7:$B$39,0),MATCH('Website (hidden)'!E$3,'EU dairy cows'!$7:$7,0))</f>
        <v>1532</v>
      </c>
      <c r="F23" s="8">
        <f>INDEX('EU dairy cows'!$7:$39,MATCH('Website (hidden)'!$B23,'EU dairy cows'!$B$7:$B$39,0),MATCH('Website (hidden)'!F$3,'EU dairy cows'!$7:$7,0))</f>
        <v>1551</v>
      </c>
      <c r="G23" s="8">
        <f>INDEX('EU dairy cows'!$7:$39,MATCH('Website (hidden)'!$B23,'EU dairy cows'!$B$7:$B$39,0),MATCH('Website (hidden)'!G$3,'EU dairy cows'!$7:$7,0))</f>
        <v>1546</v>
      </c>
      <c r="H23" s="8">
        <f>INDEX('EU dairy cows'!$7:$39,MATCH('Website (hidden)'!$B23,'EU dairy cows'!$B$7:$B$39,0),MATCH('Website (hidden)'!H$3,'EU dairy cows'!$7:$7,0))</f>
        <v>1551.43</v>
      </c>
      <c r="I23" s="8">
        <f>INDEX('EU dairy cows'!$7:$39,MATCH('Website (hidden)'!$B23,'EU dairy cows'!$B$7:$B$39,0),MATCH('Website (hidden)'!I$3,'EU dairy cows'!$7:$7,0))</f>
        <v>1502</v>
      </c>
      <c r="J23" s="8">
        <f>INDEX('EU dairy cows'!$7:$39,MATCH('Website (hidden)'!$B23,'EU dairy cows'!$B$7:$B$39,0),MATCH('Website (hidden)'!J$3,'EU dairy cows'!$7:$7,0))</f>
        <v>1486</v>
      </c>
      <c r="K23" s="8">
        <f>INDEX('EU dairy cows'!$7:$39,MATCH('Website (hidden)'!$B23,'EU dairy cows'!$B$7:$B$39,0),MATCH('Website (hidden)'!K$3,'EU dairy cows'!$7:$7,0))</f>
        <v>1443</v>
      </c>
      <c r="L23" s="8">
        <f>INDEX('EU dairy cows'!$7:$39,MATCH('Website (hidden)'!$B23,'EU dairy cows'!$B$7:$B$39,0),MATCH('Website (hidden)'!L$3,'EU dairy cows'!$7:$7,0))</f>
        <v>1490</v>
      </c>
      <c r="M23" s="8">
        <f>INDEX('EU dairy cows'!$7:$39,MATCH('Website (hidden)'!$B23,'EU dairy cows'!$B$7:$B$39,0),MATCH('Website (hidden)'!M$3,'EU dairy cows'!$7:$7,0))</f>
        <v>1587</v>
      </c>
      <c r="N23" s="8">
        <f>INDEX('EU dairy cows'!$7:$39,MATCH('Website (hidden)'!$B23,'EU dairy cows'!$B$7:$B$39,0),MATCH('Website (hidden)'!N$3,'EU dairy cows'!$7:$7,0))</f>
        <v>1562</v>
      </c>
      <c r="O23" s="8">
        <f>INDEX('EU dairy cows'!$7:$39,MATCH('Website (hidden)'!$B23,'EU dairy cows'!$B$7:$B$39,0),MATCH('Website (hidden)'!O$3,'EU dairy cows'!$7:$7,0))</f>
        <v>1518</v>
      </c>
      <c r="P23" s="8">
        <f>INDEX('EU dairy cows'!$7:$39,MATCH('Website (hidden)'!$B23,'EU dairy cows'!$B$7:$B$39,0),MATCH('Website (hidden)'!P$3,'EU dairy cows'!$7:$7,0))</f>
        <v>1504</v>
      </c>
      <c r="Q23" s="8">
        <f>INDEX('EU dairy cows'!$7:$39,MATCH('Website (hidden)'!$B23,'EU dairy cows'!$B$7:$B$39,0),MATCH('Website (hidden)'!Q$3,'EU dairy cows'!$7:$7,0))</f>
        <v>1541</v>
      </c>
      <c r="R23" s="8">
        <f>INDEX('EU dairy cows'!$7:$39,MATCH('Website (hidden)'!$B23,'EU dairy cows'!$B$7:$B$39,0),MATCH('Website (hidden)'!R$3,'EU dairy cows'!$7:$7,0))</f>
        <v>1597</v>
      </c>
      <c r="S23" s="8">
        <f>INDEX('EU dairy cows'!$7:$39,MATCH('Website (hidden)'!$B23,'EU dairy cows'!$B$7:$B$39,0),MATCH('Website (hidden)'!S$3,'EU dairy cows'!$7:$7,0))</f>
        <v>1610</v>
      </c>
      <c r="T23" s="8">
        <f>INDEX('EU dairy cows'!$7:$39,MATCH('Website (hidden)'!$B23,'EU dairy cows'!$B$7:$B$39,0),MATCH('Website (hidden)'!T$3,'EU dairy cows'!$7:$7,0))</f>
        <v>1717</v>
      </c>
      <c r="U23" s="8">
        <f>INDEX('EU dairy cows'!$7:$39,MATCH('Website (hidden)'!$B23,'EU dairy cows'!$B$7:$B$39,0),MATCH('Website (hidden)'!U$3,'EU dairy cows'!$7:$7,0))</f>
        <v>1794</v>
      </c>
      <c r="V23" s="8">
        <f>INDEX('EU dairy cows'!$7:$39,MATCH('Website (hidden)'!$B23,'EU dairy cows'!$B$7:$B$39,0),MATCH('Website (hidden)'!V$3,'EU dairy cows'!$7:$7,0))</f>
        <v>1665</v>
      </c>
      <c r="W23" s="8">
        <f>INDEX('EU dairy cows'!$7:$39,MATCH('Website (hidden)'!$B23,'EU dairy cows'!$B$7:$B$39,0),MATCH('Website (hidden)'!W$3,'EU dairy cows'!$7:$7,0))</f>
        <v>1552</v>
      </c>
      <c r="X23" s="8">
        <f>INDEX('EU dairy cows'!$7:$39,MATCH('Website (hidden)'!$B23,'EU dairy cows'!$B$7:$B$39,0),MATCH('Website (hidden)'!X$3,'EU dairy cows'!$7:$7,0))</f>
        <v>1590</v>
      </c>
      <c r="Y23" s="8">
        <f>INDEX('EU dairy cows'!$7:$39,MATCH('Website (hidden)'!$B23,'EU dairy cows'!$B$7:$B$39,0),MATCH('Website (hidden)'!Y$3,'EU dairy cows'!$7:$7,0))</f>
        <v>1569</v>
      </c>
      <c r="Z23" s="8">
        <f>INDEX('EU dairy cows'!$7:$39,MATCH('Website (hidden)'!$B23,'EU dairy cows'!$B$7:$B$39,0),MATCH('Website (hidden)'!Z$3,'EU dairy cows'!$7:$7,0))</f>
        <v>1554</v>
      </c>
      <c r="AA23" s="8">
        <f>INDEX('EU dairy cows'!$7:$39,MATCH('Website (hidden)'!$B23,'EU dairy cows'!$B$7:$B$39,0),MATCH('Website (hidden)'!AA$3,'EU dairy cows'!$7:$7,0))</f>
        <v>1570</v>
      </c>
    </row>
    <row r="24" spans="2:32">
      <c r="B24" t="s">
        <v>19</v>
      </c>
      <c r="C24" s="8">
        <f>INDEX('EU dairy cows'!$7:$39,MATCH('Website (hidden)'!$B24,'EU dairy cows'!$B$7:$B$39,0),MATCH('Website (hidden)'!C$3,'EU dairy cows'!$7:$7,0))</f>
        <v>3360.8</v>
      </c>
      <c r="D24" s="8">
        <f>INDEX('EU dairy cows'!$7:$39,MATCH('Website (hidden)'!$B24,'EU dairy cows'!$B$7:$B$39,0),MATCH('Website (hidden)'!D$3,'EU dairy cows'!$7:$7,0))</f>
        <v>3215.1</v>
      </c>
      <c r="E24" s="8">
        <f>INDEX('EU dairy cows'!$7:$39,MATCH('Website (hidden)'!$B24,'EU dairy cows'!$B$7:$B$39,0),MATCH('Website (hidden)'!E$3,'EU dairy cows'!$7:$7,0))</f>
        <v>2982.4</v>
      </c>
      <c r="F24" s="8">
        <f>INDEX('EU dairy cows'!$7:$39,MATCH('Website (hidden)'!$B24,'EU dairy cows'!$B$7:$B$39,0),MATCH('Website (hidden)'!F$3,'EU dairy cows'!$7:$7,0))</f>
        <v>2929.65</v>
      </c>
      <c r="G24" s="8">
        <f>INDEX('EU dairy cows'!$7:$39,MATCH('Website (hidden)'!$B24,'EU dairy cows'!$B$7:$B$39,0),MATCH('Website (hidden)'!G$3,'EU dairy cows'!$7:$7,0))</f>
        <v>2934.62</v>
      </c>
      <c r="H24" s="8">
        <f>INDEX('EU dairy cows'!$7:$39,MATCH('Website (hidden)'!$B24,'EU dairy cows'!$B$7:$B$39,0),MATCH('Website (hidden)'!H$3,'EU dairy cows'!$7:$7,0))</f>
        <v>2816.14</v>
      </c>
      <c r="I24" s="8">
        <f>INDEX('EU dairy cows'!$7:$39,MATCH('Website (hidden)'!$B24,'EU dairy cows'!$B$7:$B$39,0),MATCH('Website (hidden)'!I$3,'EU dairy cows'!$7:$7,0))</f>
        <v>2730.45</v>
      </c>
      <c r="J24" s="8">
        <f>INDEX('EU dairy cows'!$7:$39,MATCH('Website (hidden)'!$B24,'EU dairy cows'!$B$7:$B$39,0),MATCH('Website (hidden)'!J$3,'EU dairy cows'!$7:$7,0))</f>
        <v>2754.81</v>
      </c>
      <c r="K24" s="8">
        <f>INDEX('EU dairy cows'!$7:$39,MATCH('Website (hidden)'!$B24,'EU dairy cows'!$B$7:$B$39,0),MATCH('Website (hidden)'!K$3,'EU dairy cows'!$7:$7,0))</f>
        <v>2636.96</v>
      </c>
      <c r="L24" s="8">
        <f>INDEX('EU dairy cows'!$7:$39,MATCH('Website (hidden)'!$B24,'EU dairy cows'!$B$7:$B$39,0),MATCH('Website (hidden)'!L$3,'EU dairy cows'!$7:$7,0))</f>
        <v>2677.28</v>
      </c>
      <c r="M24" s="8">
        <f>INDEX('EU dairy cows'!$7:$39,MATCH('Website (hidden)'!$B24,'EU dairy cows'!$B$7:$B$39,0),MATCH('Website (hidden)'!M$3,'EU dairy cows'!$7:$7,0))</f>
        <v>2696.92</v>
      </c>
      <c r="N24" s="8">
        <f>INDEX('EU dairy cows'!$7:$39,MATCH('Website (hidden)'!$B24,'EU dairy cows'!$B$7:$B$39,0),MATCH('Website (hidden)'!N$3,'EU dairy cows'!$7:$7,0))</f>
        <v>2584.75</v>
      </c>
      <c r="O24" s="8">
        <f>INDEX('EU dairy cows'!$7:$39,MATCH('Website (hidden)'!$B24,'EU dairy cows'!$B$7:$B$39,0),MATCH('Website (hidden)'!O$3,'EU dairy cows'!$7:$7,0))</f>
        <v>2529.4299999999998</v>
      </c>
      <c r="P24" s="8">
        <f>INDEX('EU dairy cows'!$7:$39,MATCH('Website (hidden)'!$B24,'EU dairy cows'!$B$7:$B$39,0),MATCH('Website (hidden)'!P$3,'EU dairy cows'!$7:$7,0))</f>
        <v>2446.14</v>
      </c>
      <c r="Q24" s="8">
        <f>INDEX('EU dairy cows'!$7:$39,MATCH('Website (hidden)'!$B24,'EU dairy cows'!$B$7:$B$39,0),MATCH('Website (hidden)'!Q$3,'EU dairy cows'!$7:$7,0))</f>
        <v>2346.1</v>
      </c>
      <c r="R24" s="8">
        <f>INDEX('EU dairy cows'!$7:$39,MATCH('Website (hidden)'!$B24,'EU dairy cows'!$B$7:$B$39,0),MATCH('Website (hidden)'!R$3,'EU dairy cows'!$7:$7,0))</f>
        <v>2299.08</v>
      </c>
      <c r="S24" s="8">
        <f>INDEX('EU dairy cows'!$7:$39,MATCH('Website (hidden)'!$B24,'EU dairy cows'!$B$7:$B$39,0),MATCH('Website (hidden)'!S$3,'EU dairy cows'!$7:$7,0))</f>
        <v>2247.8000000000002</v>
      </c>
      <c r="T24" s="8">
        <f>INDEX('EU dairy cows'!$7:$39,MATCH('Website (hidden)'!$B24,'EU dairy cows'!$B$7:$B$39,0),MATCH('Website (hidden)'!T$3,'EU dairy cows'!$7:$7,0))</f>
        <v>2134.1</v>
      </c>
      <c r="U24" s="8">
        <f>INDEX('EU dairy cows'!$7:$39,MATCH('Website (hidden)'!$B24,'EU dairy cows'!$B$7:$B$39,0),MATCH('Website (hidden)'!U$3,'EU dairy cows'!$7:$7,0))</f>
        <v>2129.9</v>
      </c>
      <c r="V24" s="8">
        <f>INDEX('EU dairy cows'!$7:$39,MATCH('Website (hidden)'!$B24,'EU dairy cows'!$B$7:$B$39,0),MATCH('Website (hidden)'!V$3,'EU dairy cows'!$7:$7,0))</f>
        <v>2152.9</v>
      </c>
      <c r="W24" s="8">
        <f>INDEX('EU dairy cows'!$7:$39,MATCH('Website (hidden)'!$B24,'EU dairy cows'!$B$7:$B$39,0),MATCH('Website (hidden)'!W$3,'EU dairy cows'!$7:$7,0))</f>
        <v>2214.1</v>
      </c>
      <c r="X24" s="8">
        <f>INDEX('EU dairy cows'!$7:$39,MATCH('Website (hidden)'!$B24,'EU dairy cows'!$B$7:$B$39,0),MATCH('Website (hidden)'!X$3,'EU dairy cows'!$7:$7,0))</f>
        <v>2166.9</v>
      </c>
      <c r="Y24" s="8">
        <f>INDEX('EU dairy cows'!$7:$39,MATCH('Website (hidden)'!$B24,'EU dairy cows'!$B$7:$B$39,0),MATCH('Website (hidden)'!Y$3,'EU dairy cows'!$7:$7,0))</f>
        <v>2125.6999999999998</v>
      </c>
      <c r="Z24" s="8">
        <f>INDEX('EU dairy cows'!$7:$39,MATCH('Website (hidden)'!$B24,'EU dairy cows'!$B$7:$B$39,0),MATCH('Website (hidden)'!Z$3,'EU dairy cows'!$7:$7,0))</f>
        <v>2035.2</v>
      </c>
      <c r="AA24" s="8">
        <f>INDEX('EU dairy cows'!$7:$39,MATCH('Website (hidden)'!$B24,'EU dairy cows'!$B$7:$B$39,0),MATCH('Website (hidden)'!AA$3,'EU dairy cows'!$7:$7,0))</f>
        <v>2037.28</v>
      </c>
    </row>
    <row r="25" spans="2:32">
      <c r="B25" t="s">
        <v>20</v>
      </c>
      <c r="C25" s="8">
        <f>INDEX('EU dairy cows'!$7:$39,MATCH('Website (hidden)'!$B25,'EU dairy cows'!$B$7:$B$39,0),MATCH('Website (hidden)'!C$3,'EU dairy cows'!$7:$7,0))</f>
        <v>372</v>
      </c>
      <c r="D25" s="8">
        <f>INDEX('EU dairy cows'!$7:$39,MATCH('Website (hidden)'!$B25,'EU dairy cows'!$B$7:$B$39,0),MATCH('Website (hidden)'!D$3,'EU dairy cows'!$7:$7,0))</f>
        <v>356.74</v>
      </c>
      <c r="E25" s="8">
        <f>INDEX('EU dairy cows'!$7:$39,MATCH('Website (hidden)'!$B25,'EU dairy cows'!$B$7:$B$39,0),MATCH('Website (hidden)'!E$3,'EU dairy cows'!$7:$7,0))</f>
        <v>328.99</v>
      </c>
      <c r="F25" s="8">
        <f>INDEX('EU dairy cows'!$7:$39,MATCH('Website (hidden)'!$B25,'EU dairy cows'!$B$7:$B$39,0),MATCH('Website (hidden)'!F$3,'EU dairy cows'!$7:$7,0))</f>
        <v>304.99</v>
      </c>
      <c r="G25" s="8">
        <f>INDEX('EU dairy cows'!$7:$39,MATCH('Website (hidden)'!$B25,'EU dairy cows'!$B$7:$B$39,0),MATCH('Website (hidden)'!G$3,'EU dairy cows'!$7:$7,0))</f>
        <v>299.06</v>
      </c>
      <c r="H25" s="8">
        <f>INDEX('EU dairy cows'!$7:$39,MATCH('Website (hidden)'!$B25,'EU dairy cows'!$B$7:$B$39,0),MATCH('Website (hidden)'!H$3,'EU dairy cows'!$7:$7,0))</f>
        <v>288.39999999999998</v>
      </c>
      <c r="I25" s="8">
        <f>INDEX('EU dairy cows'!$7:$39,MATCH('Website (hidden)'!$B25,'EU dairy cows'!$B$7:$B$39,0),MATCH('Website (hidden)'!I$3,'EU dairy cows'!$7:$7,0))</f>
        <v>296.70999999999998</v>
      </c>
      <c r="J25" s="8">
        <f>INDEX('EU dairy cows'!$7:$39,MATCH('Website (hidden)'!$B25,'EU dairy cows'!$B$7:$B$39,0),MATCH('Website (hidden)'!J$3,'EU dairy cows'!$7:$7,0))</f>
        <v>284.97000000000003</v>
      </c>
      <c r="K25" s="8">
        <f>INDEX('EU dairy cows'!$7:$39,MATCH('Website (hidden)'!$B25,'EU dairy cows'!$B$7:$B$39,0),MATCH('Website (hidden)'!K$3,'EU dairy cows'!$7:$7,0))</f>
        <v>270.37</v>
      </c>
      <c r="L25" s="8">
        <f>INDEX('EU dairy cows'!$7:$39,MATCH('Website (hidden)'!$B25,'EU dairy cows'!$B$7:$B$39,0),MATCH('Website (hidden)'!L$3,'EU dairy cows'!$7:$7,0))</f>
        <v>269.26</v>
      </c>
      <c r="M25" s="8">
        <f>INDEX('EU dairy cows'!$7:$39,MATCH('Website (hidden)'!$B25,'EU dairy cows'!$B$7:$B$39,0),MATCH('Website (hidden)'!M$3,'EU dairy cows'!$7:$7,0))</f>
        <v>264.82</v>
      </c>
      <c r="N25" s="8">
        <f>INDEX('EU dairy cows'!$7:$39,MATCH('Website (hidden)'!$B25,'EU dairy cows'!$B$7:$B$39,0),MATCH('Website (hidden)'!N$3,'EU dairy cows'!$7:$7,0))</f>
        <v>255.41</v>
      </c>
      <c r="O25" s="8">
        <f>INDEX('EU dairy cows'!$7:$39,MATCH('Website (hidden)'!$B25,'EU dairy cows'!$B$7:$B$39,0),MATCH('Website (hidden)'!O$3,'EU dairy cows'!$7:$7,0))</f>
        <v>243.24</v>
      </c>
      <c r="P25" s="8">
        <f>INDEX('EU dairy cows'!$7:$39,MATCH('Website (hidden)'!$B25,'EU dairy cows'!$B$7:$B$39,0),MATCH('Website (hidden)'!P$3,'EU dairy cows'!$7:$7,0))</f>
        <v>241.95</v>
      </c>
      <c r="Q25" s="8">
        <f>INDEX('EU dairy cows'!$7:$39,MATCH('Website (hidden)'!$B25,'EU dairy cows'!$B$7:$B$39,0),MATCH('Website (hidden)'!Q$3,'EU dairy cows'!$7:$7,0))</f>
        <v>236.56</v>
      </c>
      <c r="R25" s="8">
        <f>INDEX('EU dairy cows'!$7:$39,MATCH('Website (hidden)'!$B25,'EU dairy cows'!$B$7:$B$39,0),MATCH('Website (hidden)'!R$3,'EU dairy cows'!$7:$7,0))</f>
        <v>230.84</v>
      </c>
      <c r="S25" s="8">
        <f>INDEX('EU dairy cows'!$7:$39,MATCH('Website (hidden)'!$B25,'EU dairy cows'!$B$7:$B$39,0),MATCH('Website (hidden)'!S$3,'EU dairy cows'!$7:$7,0))</f>
        <v>233.83</v>
      </c>
      <c r="T25" s="8">
        <f>INDEX('EU dairy cows'!$7:$39,MATCH('Website (hidden)'!$B25,'EU dairy cows'!$B$7:$B$39,0),MATCH('Website (hidden)'!T$3,'EU dairy cows'!$7:$7,0))</f>
        <v>243.26</v>
      </c>
      <c r="U25" s="8">
        <f>INDEX('EU dairy cows'!$7:$39,MATCH('Website (hidden)'!$B25,'EU dairy cows'!$B$7:$B$39,0),MATCH('Website (hidden)'!U$3,'EU dairy cows'!$7:$7,0))</f>
        <v>238.91</v>
      </c>
      <c r="V25" s="8">
        <f>INDEX('EU dairy cows'!$7:$39,MATCH('Website (hidden)'!$B25,'EU dairy cows'!$B$7:$B$39,0),MATCH('Website (hidden)'!V$3,'EU dairy cows'!$7:$7,0))</f>
        <v>238.63</v>
      </c>
      <c r="W25" s="8">
        <f>INDEX('EU dairy cows'!$7:$39,MATCH('Website (hidden)'!$B25,'EU dairy cows'!$B$7:$B$39,0),MATCH('Website (hidden)'!W$3,'EU dairy cows'!$7:$7,0))</f>
        <v>235.47</v>
      </c>
      <c r="X25" s="8">
        <f>INDEX('EU dairy cows'!$7:$39,MATCH('Website (hidden)'!$B25,'EU dairy cows'!$B$7:$B$39,0),MATCH('Website (hidden)'!X$3,'EU dairy cows'!$7:$7,0))</f>
        <v>234.23</v>
      </c>
      <c r="Y25" s="8">
        <f>INDEX('EU dairy cows'!$7:$39,MATCH('Website (hidden)'!$B25,'EU dairy cows'!$B$7:$B$39,0),MATCH('Website (hidden)'!Y$3,'EU dairy cows'!$7:$7,0))</f>
        <v>232.75</v>
      </c>
      <c r="Z25" s="8">
        <f>INDEX('EU dairy cows'!$7:$39,MATCH('Website (hidden)'!$B25,'EU dairy cows'!$B$7:$B$39,0),MATCH('Website (hidden)'!Z$3,'EU dairy cows'!$7:$7,0))</f>
        <v>230.02</v>
      </c>
      <c r="AA25" s="8">
        <f>INDEX('EU dairy cows'!$7:$39,MATCH('Website (hidden)'!$B25,'EU dairy cows'!$B$7:$B$39,0),MATCH('Website (hidden)'!AA$3,'EU dairy cows'!$7:$7,0))</f>
        <v>224.16</v>
      </c>
    </row>
    <row r="26" spans="2:32">
      <c r="B26" t="s">
        <v>21</v>
      </c>
      <c r="C26" s="8" t="str">
        <f>INDEX('EU dairy cows'!$7:$39,MATCH('Website (hidden)'!$B26,'EU dairy cows'!$B$7:$B$39,0),MATCH('Website (hidden)'!C$3,'EU dairy cows'!$7:$7,0))</f>
        <v>:</v>
      </c>
      <c r="D26" s="8" t="str">
        <f>INDEX('EU dairy cows'!$7:$39,MATCH('Website (hidden)'!$B26,'EU dairy cows'!$B$7:$B$39,0),MATCH('Website (hidden)'!D$3,'EU dairy cows'!$7:$7,0))</f>
        <v>:</v>
      </c>
      <c r="E26" s="8" t="str">
        <f>INDEX('EU dairy cows'!$7:$39,MATCH('Website (hidden)'!$B26,'EU dairy cows'!$B$7:$B$39,0),MATCH('Website (hidden)'!E$3,'EU dairy cows'!$7:$7,0))</f>
        <v>:</v>
      </c>
      <c r="F26" s="8">
        <f>INDEX('EU dairy cows'!$7:$39,MATCH('Website (hidden)'!$B26,'EU dairy cows'!$B$7:$B$39,0),MATCH('Website (hidden)'!F$3,'EU dairy cows'!$7:$7,0))</f>
        <v>1619.5</v>
      </c>
      <c r="G26" s="8">
        <f>INDEX('EU dairy cows'!$7:$39,MATCH('Website (hidden)'!$B26,'EU dairy cows'!$B$7:$B$39,0),MATCH('Website (hidden)'!G$3,'EU dairy cows'!$7:$7,0))</f>
        <v>1627.4</v>
      </c>
      <c r="H26" s="8" t="str">
        <f>INDEX('EU dairy cows'!$7:$39,MATCH('Website (hidden)'!$B26,'EU dairy cows'!$B$7:$B$39,0),MATCH('Website (hidden)'!H$3,'EU dairy cows'!$7:$7,0))</f>
        <v>:</v>
      </c>
      <c r="I26" s="8">
        <f>INDEX('EU dairy cows'!$7:$39,MATCH('Website (hidden)'!$B26,'EU dairy cows'!$B$7:$B$39,0),MATCH('Website (hidden)'!I$3,'EU dairy cows'!$7:$7,0))</f>
        <v>1566.4</v>
      </c>
      <c r="J26" s="8">
        <f>INDEX('EU dairy cows'!$7:$39,MATCH('Website (hidden)'!$B26,'EU dairy cows'!$B$7:$B$39,0),MATCH('Website (hidden)'!J$3,'EU dairy cows'!$7:$7,0))</f>
        <v>1625.4</v>
      </c>
      <c r="K26" s="8">
        <f>INDEX('EU dairy cows'!$7:$39,MATCH('Website (hidden)'!$B26,'EU dairy cows'!$B$7:$B$39,0),MATCH('Website (hidden)'!K$3,'EU dairy cows'!$7:$7,0))</f>
        <v>1639.36</v>
      </c>
      <c r="L26" s="8">
        <f>INDEX('EU dairy cows'!$7:$39,MATCH('Website (hidden)'!$B26,'EU dairy cows'!$B$7:$B$39,0),MATCH('Website (hidden)'!L$3,'EU dairy cows'!$7:$7,0))</f>
        <v>1572.9</v>
      </c>
      <c r="M26" s="8">
        <f>INDEX('EU dairy cows'!$7:$39,MATCH('Website (hidden)'!$B26,'EU dairy cows'!$B$7:$B$39,0),MATCH('Website (hidden)'!M$3,'EU dairy cows'!$7:$7,0))</f>
        <v>1483.3</v>
      </c>
      <c r="N26" s="8">
        <f>INDEX('EU dairy cows'!$7:$39,MATCH('Website (hidden)'!$B26,'EU dairy cows'!$B$7:$B$39,0),MATCH('Website (hidden)'!N$3,'EU dairy cows'!$7:$7,0))</f>
        <v>1419</v>
      </c>
      <c r="O26" s="8">
        <f>INDEX('EU dairy cows'!$7:$39,MATCH('Website (hidden)'!$B26,'EU dairy cows'!$B$7:$B$39,0),MATCH('Website (hidden)'!O$3,'EU dairy cows'!$7:$7,0))</f>
        <v>1178.5999999999999</v>
      </c>
      <c r="P26" s="8">
        <f>INDEX('EU dairy cows'!$7:$39,MATCH('Website (hidden)'!$B26,'EU dairy cows'!$B$7:$B$39,0),MATCH('Website (hidden)'!P$3,'EU dairy cows'!$7:$7,0))</f>
        <v>1170</v>
      </c>
      <c r="Q26" s="8">
        <f>INDEX('EU dairy cows'!$7:$39,MATCH('Website (hidden)'!$B26,'EU dairy cows'!$B$7:$B$39,0),MATCH('Website (hidden)'!Q$3,'EU dairy cows'!$7:$7,0))</f>
        <v>1162.7</v>
      </c>
      <c r="R26" s="8">
        <f>INDEX('EU dairy cows'!$7:$39,MATCH('Website (hidden)'!$B26,'EU dairy cows'!$B$7:$B$39,0),MATCH('Website (hidden)'!R$3,'EU dairy cows'!$7:$7,0))</f>
        <v>1168.9000000000001</v>
      </c>
      <c r="S26" s="8">
        <f>INDEX('EU dairy cows'!$7:$39,MATCH('Website (hidden)'!$B26,'EU dairy cows'!$B$7:$B$39,0),MATCH('Website (hidden)'!S$3,'EU dairy cows'!$7:$7,0))</f>
        <v>1188.4000000000001</v>
      </c>
      <c r="T26" s="8">
        <f>INDEX('EU dairy cows'!$7:$39,MATCH('Website (hidden)'!$B26,'EU dairy cows'!$B$7:$B$39,0),MATCH('Website (hidden)'!T$3,'EU dairy cows'!$7:$7,0))</f>
        <v>1190.7</v>
      </c>
      <c r="U26" s="8">
        <f>INDEX('EU dairy cows'!$7:$39,MATCH('Website (hidden)'!$B26,'EU dairy cows'!$B$7:$B$39,0),MATCH('Website (hidden)'!U$3,'EU dairy cows'!$7:$7,0))</f>
        <v>1192.5999999999999</v>
      </c>
      <c r="V26" s="8">
        <f>INDEX('EU dairy cows'!$7:$39,MATCH('Website (hidden)'!$B26,'EU dairy cows'!$B$7:$B$39,0),MATCH('Website (hidden)'!V$3,'EU dairy cows'!$7:$7,0))</f>
        <v>1175.4000000000001</v>
      </c>
      <c r="W26" s="8">
        <f>INDEX('EU dairy cows'!$7:$39,MATCH('Website (hidden)'!$B26,'EU dairy cows'!$B$7:$B$39,0),MATCH('Website (hidden)'!W$3,'EU dairy cows'!$7:$7,0))</f>
        <v>1158.2</v>
      </c>
      <c r="X26" s="8">
        <f>INDEX('EU dairy cows'!$7:$39,MATCH('Website (hidden)'!$B26,'EU dairy cows'!$B$7:$B$39,0),MATCH('Website (hidden)'!X$3,'EU dairy cows'!$7:$7,0))</f>
        <v>1138.8</v>
      </c>
      <c r="Y26" s="8">
        <f>INDEX('EU dairy cows'!$7:$39,MATCH('Website (hidden)'!$B26,'EU dairy cows'!$B$7:$B$39,0),MATCH('Website (hidden)'!Y$3,'EU dairy cows'!$7:$7,0))</f>
        <v>1121.9000000000001</v>
      </c>
      <c r="Z26" s="8">
        <f>INDEX('EU dairy cows'!$7:$39,MATCH('Website (hidden)'!$B26,'EU dairy cows'!$B$7:$B$39,0),MATCH('Website (hidden)'!Z$3,'EU dairy cows'!$7:$7,0))</f>
        <v>1081.9000000000001</v>
      </c>
      <c r="AA26" s="8">
        <f>INDEX('EU dairy cows'!$7:$39,MATCH('Website (hidden)'!$B26,'EU dairy cows'!$B$7:$B$39,0),MATCH('Website (hidden)'!AA$3,'EU dairy cows'!$7:$7,0))</f>
        <v>1080.8</v>
      </c>
    </row>
    <row r="27" spans="2:32">
      <c r="B27" t="s">
        <v>24</v>
      </c>
      <c r="C27" s="8">
        <f>INDEX('EU dairy cows'!$7:$39,MATCH('Website (hidden)'!$B27,'EU dairy cows'!$B$7:$B$39,0),MATCH('Website (hidden)'!C$3,'EU dairy cows'!$7:$7,0))</f>
        <v>265</v>
      </c>
      <c r="D27" s="8">
        <f>INDEX('EU dairy cows'!$7:$39,MATCH('Website (hidden)'!$B27,'EU dairy cows'!$B$7:$B$39,0),MATCH('Website (hidden)'!D$3,'EU dairy cows'!$7:$7,0))</f>
        <v>250.97</v>
      </c>
      <c r="E27" s="8">
        <f>INDEX('EU dairy cows'!$7:$39,MATCH('Website (hidden)'!$B27,'EU dairy cows'!$B$7:$B$39,0),MATCH('Website (hidden)'!E$3,'EU dairy cows'!$7:$7,0))</f>
        <v>242.5</v>
      </c>
      <c r="F27" s="8">
        <f>INDEX('EU dairy cows'!$7:$39,MATCH('Website (hidden)'!$B27,'EU dairy cows'!$B$7:$B$39,0),MATCH('Website (hidden)'!F$3,'EU dairy cows'!$7:$7,0))</f>
        <v>230.38</v>
      </c>
      <c r="G27" s="8">
        <f>INDEX('EU dairy cows'!$7:$39,MATCH('Website (hidden)'!$B27,'EU dairy cows'!$B$7:$B$39,0),MATCH('Website (hidden)'!G$3,'EU dairy cows'!$7:$7,0))</f>
        <v>230.18</v>
      </c>
      <c r="H27" s="8">
        <f>INDEX('EU dairy cows'!$7:$39,MATCH('Website (hidden)'!$B27,'EU dairy cows'!$B$7:$B$39,0),MATCH('Website (hidden)'!H$3,'EU dairy cows'!$7:$7,0))</f>
        <v>214.47</v>
      </c>
      <c r="I27" s="8">
        <f>INDEX('EU dairy cows'!$7:$39,MATCH('Website (hidden)'!$B27,'EU dairy cows'!$B$7:$B$39,0),MATCH('Website (hidden)'!I$3,'EU dairy cows'!$7:$7,0))</f>
        <v>201.73</v>
      </c>
      <c r="J27" s="8">
        <f>INDEX('EU dairy cows'!$7:$39,MATCH('Website (hidden)'!$B27,'EU dairy cows'!$B$7:$B$39,0),MATCH('Website (hidden)'!J$3,'EU dairy cows'!$7:$7,0))</f>
        <v>198.58</v>
      </c>
      <c r="K27" s="8">
        <f>INDEX('EU dairy cows'!$7:$39,MATCH('Website (hidden)'!$B27,'EU dairy cows'!$B$7:$B$39,0),MATCH('Website (hidden)'!K$3,'EU dairy cows'!$7:$7,0))</f>
        <v>184.95</v>
      </c>
      <c r="L27" s="8">
        <f>INDEX('EU dairy cows'!$7:$39,MATCH('Website (hidden)'!$B27,'EU dairy cows'!$B$7:$B$39,0),MATCH('Website (hidden)'!L$3,'EU dairy cows'!$7:$7,0))</f>
        <v>180.21</v>
      </c>
      <c r="M27" s="8">
        <f>INDEX('EU dairy cows'!$7:$39,MATCH('Website (hidden)'!$B27,'EU dairy cows'!$B$7:$B$39,0),MATCH('Website (hidden)'!M$3,'EU dairy cows'!$7:$7,0))</f>
        <v>173.85</v>
      </c>
      <c r="N27" s="8">
        <f>INDEX('EU dairy cows'!$7:$39,MATCH('Website (hidden)'!$B27,'EU dairy cows'!$B$7:$B$39,0),MATCH('Website (hidden)'!N$3,'EU dairy cows'!$7:$7,0))</f>
        <v>162.5</v>
      </c>
      <c r="O27" s="8">
        <f>INDEX('EU dairy cows'!$7:$39,MATCH('Website (hidden)'!$B27,'EU dairy cows'!$B$7:$B$39,0),MATCH('Website (hidden)'!O$3,'EU dairy cows'!$7:$7,0))</f>
        <v>159.26</v>
      </c>
      <c r="P27" s="8">
        <f>INDEX('EU dairy cows'!$7:$39,MATCH('Website (hidden)'!$B27,'EU dairy cows'!$B$7:$B$39,0),MATCH('Website (hidden)'!P$3,'EU dairy cows'!$7:$7,0))</f>
        <v>154.11000000000001</v>
      </c>
      <c r="Q27" s="8">
        <f>INDEX('EU dairy cows'!$7:$39,MATCH('Website (hidden)'!$B27,'EU dairy cows'!$B$7:$B$39,0),MATCH('Website (hidden)'!Q$3,'EU dairy cows'!$7:$7,0))</f>
        <v>149.79</v>
      </c>
      <c r="R27" s="8">
        <f>INDEX('EU dairy cows'!$7:$39,MATCH('Website (hidden)'!$B27,'EU dairy cows'!$B$7:$B$39,0),MATCH('Website (hidden)'!R$3,'EU dairy cows'!$7:$7,0))</f>
        <v>144.88</v>
      </c>
      <c r="S27" s="8">
        <f>INDEX('EU dairy cows'!$7:$39,MATCH('Website (hidden)'!$B27,'EU dairy cows'!$B$7:$B$39,0),MATCH('Website (hidden)'!S$3,'EU dairy cows'!$7:$7,0))</f>
        <v>143.08000000000001</v>
      </c>
      <c r="T27" s="8">
        <f>INDEX('EU dairy cows'!$7:$39,MATCH('Website (hidden)'!$B27,'EU dairy cows'!$B$7:$B$39,0),MATCH('Website (hidden)'!T$3,'EU dairy cows'!$7:$7,0))</f>
        <v>139.26</v>
      </c>
      <c r="U27" s="8">
        <f>INDEX('EU dairy cows'!$7:$39,MATCH('Website (hidden)'!$B27,'EU dairy cows'!$B$7:$B$39,0),MATCH('Website (hidden)'!U$3,'EU dairy cows'!$7:$7,0))</f>
        <v>132.61000000000001</v>
      </c>
      <c r="V27" s="8">
        <f>INDEX('EU dairy cows'!$7:$39,MATCH('Website (hidden)'!$B27,'EU dairy cows'!$B$7:$B$39,0),MATCH('Website (hidden)'!V$3,'EU dairy cows'!$7:$7,0))</f>
        <v>129.86000000000001</v>
      </c>
      <c r="W27" s="8">
        <f>INDEX('EU dairy cows'!$7:$39,MATCH('Website (hidden)'!$B27,'EU dairy cows'!$B$7:$B$39,0),MATCH('Website (hidden)'!W$3,'EU dairy cows'!$7:$7,0))</f>
        <v>127.87</v>
      </c>
      <c r="X27" s="8">
        <f>INDEX('EU dairy cows'!$7:$39,MATCH('Website (hidden)'!$B27,'EU dairy cows'!$B$7:$B$39,0),MATCH('Website (hidden)'!X$3,'EU dairy cows'!$7:$7,0))</f>
        <v>125.85</v>
      </c>
      <c r="Y27" s="8">
        <f>INDEX('EU dairy cows'!$7:$39,MATCH('Website (hidden)'!$B27,'EU dairy cows'!$B$7:$B$39,0),MATCH('Website (hidden)'!Y$3,'EU dairy cows'!$7:$7,0))</f>
        <v>122.05</v>
      </c>
      <c r="Z27" s="8">
        <f>INDEX('EU dairy cows'!$7:$39,MATCH('Website (hidden)'!$B27,'EU dairy cows'!$B$7:$B$39,0),MATCH('Website (hidden)'!Z$3,'EU dairy cows'!$7:$7,0))</f>
        <v>120.07</v>
      </c>
      <c r="AA27" s="8">
        <f>INDEX('EU dairy cows'!$7:$39,MATCH('Website (hidden)'!$B27,'EU dairy cows'!$B$7:$B$39,0),MATCH('Website (hidden)'!AA$3,'EU dairy cows'!$7:$7,0))</f>
        <v>115.95</v>
      </c>
    </row>
    <row r="28" spans="2:32">
      <c r="B28" t="s">
        <v>23</v>
      </c>
      <c r="C28" s="8">
        <f>INDEX('EU dairy cows'!$7:$39,MATCH('Website (hidden)'!$B28,'EU dairy cows'!$B$7:$B$39,0),MATCH('Website (hidden)'!C$3,'EU dairy cows'!$7:$7,0))</f>
        <v>146.5</v>
      </c>
      <c r="D28" s="8">
        <f>INDEX('EU dairy cows'!$7:$39,MATCH('Website (hidden)'!$B28,'EU dairy cows'!$B$7:$B$39,0),MATCH('Website (hidden)'!D$3,'EU dairy cows'!$7:$7,0))</f>
        <v>149.08000000000001</v>
      </c>
      <c r="E28" s="8">
        <f>INDEX('EU dairy cows'!$7:$39,MATCH('Website (hidden)'!$B28,'EU dairy cows'!$B$7:$B$39,0),MATCH('Website (hidden)'!E$3,'EU dairy cows'!$7:$7,0))</f>
        <v>140.24</v>
      </c>
      <c r="F28" s="8">
        <f>INDEX('EU dairy cows'!$7:$39,MATCH('Website (hidden)'!$B28,'EU dairy cows'!$B$7:$B$39,0),MATCH('Website (hidden)'!F$3,'EU dairy cows'!$7:$7,0))</f>
        <v>135.81</v>
      </c>
      <c r="G28" s="8">
        <f>INDEX('EU dairy cows'!$7:$39,MATCH('Website (hidden)'!$B28,'EU dairy cows'!$B$7:$B$39,0),MATCH('Website (hidden)'!G$3,'EU dairy cows'!$7:$7,0))</f>
        <v>139.97999999999999</v>
      </c>
      <c r="H28" s="8">
        <f>INDEX('EU dairy cows'!$7:$39,MATCH('Website (hidden)'!$B28,'EU dairy cows'!$B$7:$B$39,0),MATCH('Website (hidden)'!H$3,'EU dairy cows'!$7:$7,0))</f>
        <v>130.71</v>
      </c>
      <c r="I28" s="8">
        <f>INDEX('EU dairy cows'!$7:$39,MATCH('Website (hidden)'!$B28,'EU dairy cows'!$B$7:$B$39,0),MATCH('Website (hidden)'!I$3,'EU dairy cows'!$7:$7,0))</f>
        <v>134.01</v>
      </c>
      <c r="J28" s="8">
        <f>INDEX('EU dairy cows'!$7:$39,MATCH('Website (hidden)'!$B28,'EU dairy cows'!$B$7:$B$39,0),MATCH('Website (hidden)'!J$3,'EU dairy cows'!$7:$7,0))</f>
        <v>120.27</v>
      </c>
      <c r="K28" s="8">
        <f>INDEX('EU dairy cows'!$7:$39,MATCH('Website (hidden)'!$B28,'EU dairy cows'!$B$7:$B$39,0),MATCH('Website (hidden)'!K$3,'EU dairy cows'!$7:$7,0))</f>
        <v>112.51</v>
      </c>
      <c r="L28" s="8">
        <f>INDEX('EU dairy cows'!$7:$39,MATCH('Website (hidden)'!$B28,'EU dairy cows'!$B$7:$B$39,0),MATCH('Website (hidden)'!L$3,'EU dairy cows'!$7:$7,0))</f>
        <v>117.17</v>
      </c>
      <c r="M28" s="8">
        <f>INDEX('EU dairy cows'!$7:$39,MATCH('Website (hidden)'!$B28,'EU dairy cows'!$B$7:$B$39,0),MATCH('Website (hidden)'!M$3,'EU dairy cows'!$7:$7,0))</f>
        <v>113.45</v>
      </c>
      <c r="N28" s="8">
        <f>INDEX('EU dairy cows'!$7:$39,MATCH('Website (hidden)'!$B28,'EU dairy cows'!$B$7:$B$39,0),MATCH('Website (hidden)'!N$3,'EU dairy cows'!$7:$7,0))</f>
        <v>113.1</v>
      </c>
      <c r="O28" s="8">
        <f>INDEX('EU dairy cows'!$7:$39,MATCH('Website (hidden)'!$B28,'EU dairy cows'!$B$7:$B$39,0),MATCH('Website (hidden)'!O$3,'EU dairy cows'!$7:$7,0))</f>
        <v>109.47</v>
      </c>
      <c r="P28" s="8">
        <f>INDEX('EU dairy cows'!$7:$39,MATCH('Website (hidden)'!$B28,'EU dairy cows'!$B$7:$B$39,0),MATCH('Website (hidden)'!P$3,'EU dairy cows'!$7:$7,0))</f>
        <v>109.07</v>
      </c>
      <c r="Q28" s="8">
        <f>INDEX('EU dairy cows'!$7:$39,MATCH('Website (hidden)'!$B28,'EU dairy cows'!$B$7:$B$39,0),MATCH('Website (hidden)'!Q$3,'EU dairy cows'!$7:$7,0))</f>
        <v>111.02</v>
      </c>
      <c r="R28" s="8">
        <f>INDEX('EU dairy cows'!$7:$39,MATCH('Website (hidden)'!$B28,'EU dairy cows'!$B$7:$B$39,0),MATCH('Website (hidden)'!R$3,'EU dairy cows'!$7:$7,0))</f>
        <v>109.57</v>
      </c>
      <c r="S28" s="8">
        <f>INDEX('EU dairy cows'!$7:$39,MATCH('Website (hidden)'!$B28,'EU dairy cows'!$B$7:$B$39,0),MATCH('Website (hidden)'!S$3,'EU dairy cows'!$7:$7,0))</f>
        <v>107.84</v>
      </c>
      <c r="T28" s="8">
        <f>INDEX('EU dairy cows'!$7:$39,MATCH('Website (hidden)'!$B28,'EU dairy cows'!$B$7:$B$39,0),MATCH('Website (hidden)'!T$3,'EU dairy cows'!$7:$7,0))</f>
        <v>112.84</v>
      </c>
      <c r="U28" s="8">
        <f>INDEX('EU dairy cows'!$7:$39,MATCH('Website (hidden)'!$B28,'EU dairy cows'!$B$7:$B$39,0),MATCH('Website (hidden)'!U$3,'EU dairy cows'!$7:$7,0))</f>
        <v>107.84</v>
      </c>
      <c r="V28" s="8">
        <f>INDEX('EU dairy cows'!$7:$39,MATCH('Website (hidden)'!$B28,'EU dairy cows'!$B$7:$B$39,0),MATCH('Website (hidden)'!V$3,'EU dairy cows'!$7:$7,0))</f>
        <v>108.83</v>
      </c>
      <c r="W28" s="8">
        <f>INDEX('EU dairy cows'!$7:$39,MATCH('Website (hidden)'!$B28,'EU dairy cows'!$B$7:$B$39,0),MATCH('Website (hidden)'!W$3,'EU dairy cows'!$7:$7,0))</f>
        <v>102.71</v>
      </c>
      <c r="X28" s="8">
        <f>INDEX('EU dairy cows'!$7:$39,MATCH('Website (hidden)'!$B28,'EU dairy cows'!$B$7:$B$39,0),MATCH('Website (hidden)'!X$3,'EU dairy cows'!$7:$7,0))</f>
        <v>100.84</v>
      </c>
      <c r="Y28" s="8">
        <f>INDEX('EU dairy cows'!$7:$39,MATCH('Website (hidden)'!$B28,'EU dairy cows'!$B$7:$B$39,0),MATCH('Website (hidden)'!Y$3,'EU dairy cows'!$7:$7,0))</f>
        <v>99.21</v>
      </c>
      <c r="Z28" s="8">
        <f>INDEX('EU dairy cows'!$7:$39,MATCH('Website (hidden)'!$B28,'EU dairy cows'!$B$7:$B$39,0),MATCH('Website (hidden)'!Z$3,'EU dairy cows'!$7:$7,0))</f>
        <v>100.92</v>
      </c>
      <c r="AA28" s="8">
        <f>INDEX('EU dairy cows'!$7:$39,MATCH('Website (hidden)'!$B28,'EU dairy cows'!$B$7:$B$39,0),MATCH('Website (hidden)'!AA$3,'EU dairy cows'!$7:$7,0))</f>
        <v>93.25</v>
      </c>
    </row>
    <row r="29" spans="2:32">
      <c r="B29" t="s">
        <v>7</v>
      </c>
      <c r="C29" s="8">
        <f>INDEX('EU dairy cows'!$7:$39,MATCH('Website (hidden)'!$B29,'EU dairy cows'!$B$7:$B$39,0),MATCH('Website (hidden)'!C$3,'EU dairy cows'!$7:$7,0))</f>
        <v>1278</v>
      </c>
      <c r="D29" s="8">
        <f>INDEX('EU dairy cows'!$7:$39,MATCH('Website (hidden)'!$B29,'EU dairy cows'!$B$7:$B$39,0),MATCH('Website (hidden)'!D$3,'EU dairy cows'!$7:$7,0))</f>
        <v>1207</v>
      </c>
      <c r="E29" s="8">
        <f>INDEX('EU dairy cows'!$7:$39,MATCH('Website (hidden)'!$B29,'EU dairy cows'!$B$7:$B$39,0),MATCH('Website (hidden)'!E$3,'EU dairy cows'!$7:$7,0))</f>
        <v>1140.57</v>
      </c>
      <c r="F29" s="8">
        <f>INDEX('EU dairy cows'!$7:$39,MATCH('Website (hidden)'!$B29,'EU dairy cows'!$B$7:$B$39,0),MATCH('Website (hidden)'!F$3,'EU dairy cows'!$7:$7,0))</f>
        <v>1181.99</v>
      </c>
      <c r="G29" s="8">
        <f>INDEX('EU dairy cows'!$7:$39,MATCH('Website (hidden)'!$B29,'EU dairy cows'!$B$7:$B$39,0),MATCH('Website (hidden)'!G$3,'EU dairy cows'!$7:$7,0))</f>
        <v>1154.21</v>
      </c>
      <c r="H29" s="8">
        <f>INDEX('EU dairy cows'!$7:$39,MATCH('Website (hidden)'!$B29,'EU dairy cows'!$B$7:$B$39,0),MATCH('Website (hidden)'!H$3,'EU dairy cows'!$7:$7,0))</f>
        <v>1117.67</v>
      </c>
      <c r="I29" s="8">
        <f>INDEX('EU dairy cows'!$7:$39,MATCH('Website (hidden)'!$B29,'EU dairy cows'!$B$7:$B$39,0),MATCH('Website (hidden)'!I$3,'EU dairy cows'!$7:$7,0))</f>
        <v>1056.92</v>
      </c>
      <c r="J29" s="8">
        <f>INDEX('EU dairy cows'!$7:$39,MATCH('Website (hidden)'!$B29,'EU dairy cows'!$B$7:$B$39,0),MATCH('Website (hidden)'!J$3,'EU dairy cows'!$7:$7,0))</f>
        <v>1017.93</v>
      </c>
      <c r="K29" s="8">
        <f>INDEX('EU dairy cows'!$7:$39,MATCH('Website (hidden)'!$B29,'EU dairy cows'!$B$7:$B$39,0),MATCH('Website (hidden)'!K$3,'EU dairy cows'!$7:$7,0))</f>
        <v>942</v>
      </c>
      <c r="L29" s="8">
        <f>INDEX('EU dairy cows'!$7:$39,MATCH('Website (hidden)'!$B29,'EU dairy cows'!$B$7:$B$39,0),MATCH('Website (hidden)'!L$3,'EU dairy cows'!$7:$7,0))</f>
        <v>903.29</v>
      </c>
      <c r="M29" s="8">
        <f>INDEX('EU dairy cows'!$7:$39,MATCH('Website (hidden)'!$B29,'EU dairy cows'!$B$7:$B$39,0),MATCH('Website (hidden)'!M$3,'EU dairy cows'!$7:$7,0))</f>
        <v>888.29</v>
      </c>
      <c r="N29" s="8">
        <f>INDEX('EU dairy cows'!$7:$39,MATCH('Website (hidden)'!$B29,'EU dairy cows'!$B$7:$B$39,0),MATCH('Website (hidden)'!N$3,'EU dairy cows'!$7:$7,0))</f>
        <v>828.35</v>
      </c>
      <c r="O29" s="8">
        <f>INDEX('EU dairy cows'!$7:$39,MATCH('Website (hidden)'!$B29,'EU dairy cows'!$B$7:$B$39,0),MATCH('Website (hidden)'!O$3,'EU dairy cows'!$7:$7,0))</f>
        <v>845.29</v>
      </c>
      <c r="P29" s="8">
        <f>INDEX('EU dairy cows'!$7:$39,MATCH('Website (hidden)'!$B29,'EU dairy cows'!$B$7:$B$39,0),MATCH('Website (hidden)'!P$3,'EU dairy cows'!$7:$7,0))</f>
        <v>797.89</v>
      </c>
      <c r="Q29" s="8">
        <f>INDEX('EU dairy cows'!$7:$39,MATCH('Website (hidden)'!$B29,'EU dairy cows'!$B$7:$B$39,0),MATCH('Website (hidden)'!Q$3,'EU dairy cows'!$7:$7,0))</f>
        <v>827.21</v>
      </c>
      <c r="R29" s="8">
        <f>INDEX('EU dairy cows'!$7:$39,MATCH('Website (hidden)'!$B29,'EU dairy cows'!$B$7:$B$39,0),MATCH('Website (hidden)'!R$3,'EU dairy cows'!$7:$7,0))</f>
        <v>844.06</v>
      </c>
      <c r="S29" s="8">
        <f>INDEX('EU dairy cows'!$7:$39,MATCH('Website (hidden)'!$B29,'EU dairy cows'!$B$7:$B$39,0),MATCH('Website (hidden)'!S$3,'EU dairy cows'!$7:$7,0))</f>
        <v>844.79</v>
      </c>
      <c r="T29" s="8">
        <f>INDEX('EU dairy cows'!$7:$39,MATCH('Website (hidden)'!$B29,'EU dairy cows'!$B$7:$B$39,0),MATCH('Website (hidden)'!T$3,'EU dairy cows'!$7:$7,0))</f>
        <v>844.11</v>
      </c>
      <c r="U29" s="8">
        <f>INDEX('EU dairy cows'!$7:$39,MATCH('Website (hidden)'!$B29,'EU dairy cows'!$B$7:$B$39,0),MATCH('Website (hidden)'!U$3,'EU dairy cows'!$7:$7,0))</f>
        <v>834.45</v>
      </c>
      <c r="V29" s="8">
        <f>INDEX('EU dairy cows'!$7:$39,MATCH('Website (hidden)'!$B29,'EU dairy cows'!$B$7:$B$39,0),MATCH('Website (hidden)'!V$3,'EU dairy cows'!$7:$7,0))</f>
        <v>823.39</v>
      </c>
      <c r="W29" s="8">
        <f>INDEX('EU dairy cows'!$7:$39,MATCH('Website (hidden)'!$B29,'EU dairy cows'!$B$7:$B$39,0),MATCH('Website (hidden)'!W$3,'EU dairy cows'!$7:$7,0))</f>
        <v>816.69</v>
      </c>
      <c r="X29" s="8">
        <f>INDEX('EU dairy cows'!$7:$39,MATCH('Website (hidden)'!$B29,'EU dairy cows'!$B$7:$B$39,0),MATCH('Website (hidden)'!X$3,'EU dairy cows'!$7:$7,0))</f>
        <v>812.87</v>
      </c>
      <c r="Y29" s="8">
        <f>INDEX('EU dairy cows'!$7:$39,MATCH('Website (hidden)'!$B29,'EU dairy cows'!$B$7:$B$39,0),MATCH('Website (hidden)'!Y$3,'EU dairy cows'!$7:$7,0))</f>
        <v>810.74</v>
      </c>
      <c r="Z29" s="8">
        <f>INDEX('EU dairy cows'!$7:$39,MATCH('Website (hidden)'!$B29,'EU dairy cows'!$B$7:$B$39,0),MATCH('Website (hidden)'!Z$3,'EU dairy cows'!$7:$7,0))</f>
        <v>808.86</v>
      </c>
      <c r="AA29" s="8">
        <f>INDEX('EU dairy cows'!$7:$39,MATCH('Website (hidden)'!$B29,'EU dairy cows'!$B$7:$B$39,0),MATCH('Website (hidden)'!AA$3,'EU dairy cows'!$7:$7,0))</f>
        <v>810.11</v>
      </c>
    </row>
    <row r="30" spans="2:32">
      <c r="B30" t="s">
        <v>22</v>
      </c>
      <c r="C30" s="8">
        <f>INDEX('EU dairy cows'!$7:$39,MATCH('Website (hidden)'!$B30,'EU dairy cows'!$B$7:$B$39,0),MATCH('Website (hidden)'!C$3,'EU dairy cows'!$7:$7,0))</f>
        <v>471.1</v>
      </c>
      <c r="D30" s="8">
        <f>INDEX('EU dairy cows'!$7:$39,MATCH('Website (hidden)'!$B30,'EU dairy cows'!$B$7:$B$39,0),MATCH('Website (hidden)'!D$3,'EU dairy cows'!$7:$7,0))</f>
        <v>447.4</v>
      </c>
      <c r="E30" s="8">
        <f>INDEX('EU dairy cows'!$7:$39,MATCH('Website (hidden)'!$B30,'EU dairy cows'!$B$7:$B$39,0),MATCH('Website (hidden)'!E$3,'EU dairy cows'!$7:$7,0))</f>
        <v>425.8</v>
      </c>
      <c r="F30" s="8">
        <f>INDEX('EU dairy cows'!$7:$39,MATCH('Website (hidden)'!$B30,'EU dairy cows'!$B$7:$B$39,0),MATCH('Website (hidden)'!F$3,'EU dairy cows'!$7:$7,0))</f>
        <v>425.33</v>
      </c>
      <c r="G30" s="8">
        <f>INDEX('EU dairy cows'!$7:$39,MATCH('Website (hidden)'!$B30,'EU dairy cows'!$B$7:$B$39,0),MATCH('Website (hidden)'!G$3,'EU dairy cows'!$7:$7,0))</f>
        <v>403.4</v>
      </c>
      <c r="H30" s="8">
        <f>INDEX('EU dairy cows'!$7:$39,MATCH('Website (hidden)'!$B30,'EU dairy cows'!$B$7:$B$39,0),MATCH('Website (hidden)'!H$3,'EU dairy cows'!$7:$7,0))</f>
        <v>403.7</v>
      </c>
      <c r="I30" s="8">
        <f>INDEX('EU dairy cows'!$7:$39,MATCH('Website (hidden)'!$B30,'EU dairy cows'!$B$7:$B$39,0),MATCH('Website (hidden)'!I$3,'EU dairy cows'!$7:$7,0))</f>
        <v>401.12</v>
      </c>
      <c r="J30" s="8">
        <f>INDEX('EU dairy cows'!$7:$39,MATCH('Website (hidden)'!$B30,'EU dairy cows'!$B$7:$B$39,0),MATCH('Website (hidden)'!J$3,'EU dairy cows'!$7:$7,0))</f>
        <v>390.68</v>
      </c>
      <c r="K30" s="8">
        <f>INDEX('EU dairy cows'!$7:$39,MATCH('Website (hidden)'!$B30,'EU dairy cows'!$B$7:$B$39,0),MATCH('Website (hidden)'!K$3,'EU dairy cows'!$7:$7,0))</f>
        <v>384.69</v>
      </c>
      <c r="L30" s="8">
        <f>INDEX('EU dairy cows'!$7:$39,MATCH('Website (hidden)'!$B30,'EU dairy cows'!$B$7:$B$39,0),MATCH('Website (hidden)'!L$3,'EU dairy cows'!$7:$7,0))</f>
        <v>365.73</v>
      </c>
      <c r="M30" s="8">
        <f>INDEX('EU dairy cows'!$7:$39,MATCH('Website (hidden)'!$B30,'EU dairy cows'!$B$7:$B$39,0),MATCH('Website (hidden)'!M$3,'EU dairy cows'!$7:$7,0))</f>
        <v>365.58</v>
      </c>
      <c r="N30" s="8">
        <f>INDEX('EU dairy cows'!$7:$39,MATCH('Website (hidden)'!$B30,'EU dairy cows'!$B$7:$B$39,0),MATCH('Website (hidden)'!N$3,'EU dairy cows'!$7:$7,0))</f>
        <v>354.22</v>
      </c>
      <c r="O30" s="8">
        <f>INDEX('EU dairy cows'!$7:$39,MATCH('Website (hidden)'!$B30,'EU dairy cows'!$B$7:$B$39,0),MATCH('Website (hidden)'!O$3,'EU dairy cows'!$7:$7,0))</f>
        <v>348.56</v>
      </c>
      <c r="P30" s="8">
        <f>INDEX('EU dairy cows'!$7:$39,MATCH('Website (hidden)'!$B30,'EU dairy cows'!$B$7:$B$39,0),MATCH('Website (hidden)'!P$3,'EU dairy cows'!$7:$7,0))</f>
        <v>347.65</v>
      </c>
      <c r="Q30" s="8">
        <f>INDEX('EU dairy cows'!$7:$39,MATCH('Website (hidden)'!$B30,'EU dairy cows'!$B$7:$B$39,0),MATCH('Website (hidden)'!Q$3,'EU dairy cows'!$7:$7,0))</f>
        <v>345.53</v>
      </c>
      <c r="R30" s="8">
        <f>INDEX('EU dairy cows'!$7:$39,MATCH('Website (hidden)'!$B30,'EU dairy cows'!$B$7:$B$39,0),MATCH('Website (hidden)'!R$3,'EU dairy cows'!$7:$7,0))</f>
        <v>346.12</v>
      </c>
      <c r="S30" s="8">
        <f>INDEX('EU dairy cows'!$7:$39,MATCH('Website (hidden)'!$B30,'EU dairy cows'!$B$7:$B$39,0),MATCH('Website (hidden)'!S$3,'EU dairy cows'!$7:$7,0))</f>
        <v>344.19</v>
      </c>
      <c r="T30" s="8">
        <f>INDEX('EU dairy cows'!$7:$39,MATCH('Website (hidden)'!$B30,'EU dairy cows'!$B$7:$B$39,0),MATCH('Website (hidden)'!T$3,'EU dairy cows'!$7:$7,0))</f>
        <v>336.8</v>
      </c>
      <c r="U30" s="8">
        <f>INDEX('EU dairy cows'!$7:$39,MATCH('Website (hidden)'!$B30,'EU dairy cows'!$B$7:$B$39,0),MATCH('Website (hidden)'!U$3,'EU dairy cows'!$7:$7,0))</f>
        <v>326.12</v>
      </c>
      <c r="V30" s="8">
        <f>INDEX('EU dairy cows'!$7:$39,MATCH('Website (hidden)'!$B30,'EU dairy cows'!$B$7:$B$39,0),MATCH('Website (hidden)'!V$3,'EU dairy cows'!$7:$7,0))</f>
        <v>323.44</v>
      </c>
      <c r="W30" s="8">
        <f>INDEX('EU dairy cows'!$7:$39,MATCH('Website (hidden)'!$B30,'EU dairy cows'!$B$7:$B$39,0),MATCH('Website (hidden)'!W$3,'EU dairy cows'!$7:$7,0))</f>
        <v>313.05</v>
      </c>
      <c r="X30" s="8">
        <f>INDEX('EU dairy cows'!$7:$39,MATCH('Website (hidden)'!$B30,'EU dairy cows'!$B$7:$B$39,0),MATCH('Website (hidden)'!X$3,'EU dairy cows'!$7:$7,0))</f>
        <v>301.38</v>
      </c>
      <c r="Y30" s="8">
        <f>INDEX('EU dairy cows'!$7:$39,MATCH('Website (hidden)'!$B30,'EU dairy cows'!$B$7:$B$39,0),MATCH('Website (hidden)'!Y$3,'EU dairy cows'!$7:$7,0))</f>
        <v>304.39999999999998</v>
      </c>
      <c r="Z30" s="8">
        <f>INDEX('EU dairy cows'!$7:$39,MATCH('Website (hidden)'!$B30,'EU dairy cows'!$B$7:$B$39,0),MATCH('Website (hidden)'!Z$3,'EU dairy cows'!$7:$7,0))</f>
        <v>299.60000000000002</v>
      </c>
      <c r="AA30" s="8">
        <f>INDEX('EU dairy cows'!$7:$39,MATCH('Website (hidden)'!$B30,'EU dairy cows'!$B$7:$B$39,0),MATCH('Website (hidden)'!AA$3,'EU dairy cows'!$7:$7,0))</f>
        <v>297.67</v>
      </c>
    </row>
    <row r="31" spans="2:32">
      <c r="B31" t="s">
        <v>25</v>
      </c>
      <c r="C31" s="8">
        <f>INDEX('EU dairy cows'!$7:$39,MATCH('Website (hidden)'!$B31,'EU dairy cows'!$B$7:$B$39,0),MATCH('Website (hidden)'!C$3,'EU dairy cows'!$7:$7,0))</f>
        <v>2474.65</v>
      </c>
      <c r="D31" s="8">
        <f>INDEX('EU dairy cows'!$7:$39,MATCH('Website (hidden)'!$B31,'EU dairy cows'!$B$7:$B$39,0),MATCH('Website (hidden)'!D$3,'EU dairy cows'!$7:$7,0))</f>
        <v>2438.31</v>
      </c>
      <c r="E31" s="8">
        <f>INDEX('EU dairy cows'!$7:$39,MATCH('Website (hidden)'!$B31,'EU dairy cows'!$B$7:$B$39,0),MATCH('Website (hidden)'!E$3,'EU dairy cows'!$7:$7,0))</f>
        <v>2339.04</v>
      </c>
      <c r="F31" s="8">
        <f>INDEX('EU dairy cows'!$7:$39,MATCH('Website (hidden)'!$B31,'EU dairy cows'!$B$7:$B$39,0),MATCH('Website (hidden)'!F$3,'EU dairy cows'!$7:$7,0))</f>
        <v>2203.27</v>
      </c>
      <c r="G31" s="8">
        <f>INDEX('EU dairy cows'!$7:$39,MATCH('Website (hidden)'!$B31,'EU dairy cows'!$B$7:$B$39,0),MATCH('Website (hidden)'!G$3,'EU dairy cows'!$7:$7,0))</f>
        <v>2229.4499999999998</v>
      </c>
      <c r="H31" s="8">
        <f>INDEX('EU dairy cows'!$7:$39,MATCH('Website (hidden)'!$B31,'EU dairy cows'!$B$7:$B$39,0),MATCH('Website (hidden)'!H$3,'EU dairy cows'!$7:$7,0))</f>
        <v>2206.7399999999998</v>
      </c>
      <c r="I31" s="8">
        <f>INDEX('EU dairy cows'!$7:$39,MATCH('Website (hidden)'!$B31,'EU dairy cows'!$B$7:$B$39,0),MATCH('Website (hidden)'!I$3,'EU dairy cows'!$7:$7,0))</f>
        <v>2054</v>
      </c>
      <c r="J31" s="8">
        <f>INDEX('EU dairy cows'!$7:$39,MATCH('Website (hidden)'!$B31,'EU dairy cows'!$B$7:$B$39,0),MATCH('Website (hidden)'!J$3,'EU dairy cows'!$7:$7,0))</f>
        <v>2007</v>
      </c>
      <c r="K31" s="8">
        <f>INDEX('EU dairy cows'!$7:$39,MATCH('Website (hidden)'!$B31,'EU dairy cows'!$B$7:$B$39,0),MATCH('Website (hidden)'!K$3,'EU dairy cows'!$7:$7,0))</f>
        <v>2005</v>
      </c>
      <c r="L31" s="8">
        <f>INDEX('EU dairy cows'!$7:$39,MATCH('Website (hidden)'!$B31,'EU dairy cows'!$B$7:$B$39,0),MATCH('Website (hidden)'!L$3,'EU dairy cows'!$7:$7,0))</f>
        <v>1977</v>
      </c>
      <c r="M31" s="8">
        <f>INDEX('EU dairy cows'!$7:$39,MATCH('Website (hidden)'!$B31,'EU dairy cows'!$B$7:$B$39,0),MATCH('Website (hidden)'!M$3,'EU dairy cows'!$7:$7,0))</f>
        <v>1903</v>
      </c>
      <c r="N31" s="8">
        <f>INDEX('EU dairy cows'!$7:$39,MATCH('Website (hidden)'!$B31,'EU dairy cows'!$B$7:$B$39,0),MATCH('Website (hidden)'!N$3,'EU dairy cows'!$7:$7,0))</f>
        <v>1864</v>
      </c>
      <c r="O31" s="8">
        <f>INDEX('EU dairy cows'!$7:$39,MATCH('Website (hidden)'!$B31,'EU dairy cows'!$B$7:$B$39,0),MATCH('Website (hidden)'!O$3,'EU dairy cows'!$7:$7,0))</f>
        <v>1847</v>
      </c>
      <c r="P31" s="8">
        <f>INDEX('EU dairy cows'!$7:$39,MATCH('Website (hidden)'!$B31,'EU dairy cows'!$B$7:$B$39,0),MATCH('Website (hidden)'!P$3,'EU dairy cows'!$7:$7,0))</f>
        <v>1800</v>
      </c>
      <c r="Q31" s="8">
        <f>INDEX('EU dairy cows'!$7:$39,MATCH('Website (hidden)'!$B31,'EU dairy cows'!$B$7:$B$39,0),MATCH('Website (hidden)'!Q$3,'EU dairy cows'!$7:$7,0))</f>
        <v>1786</v>
      </c>
      <c r="R31" s="8">
        <f>INDEX('EU dairy cows'!$7:$39,MATCH('Website (hidden)'!$B31,'EU dairy cows'!$B$7:$B$39,0),MATCH('Website (hidden)'!R$3,'EU dairy cows'!$7:$7,0))</f>
        <v>1817</v>
      </c>
      <c r="S31" s="8">
        <f>INDEX('EU dairy cows'!$7:$39,MATCH('Website (hidden)'!$B31,'EU dairy cows'!$B$7:$B$39,0),MATCH('Website (hidden)'!S$3,'EU dairy cows'!$7:$7,0))</f>
        <v>1883</v>
      </c>
      <c r="T31" s="8">
        <f>INDEX('EU dairy cows'!$7:$39,MATCH('Website (hidden)'!$B31,'EU dairy cows'!$B$7:$B$39,0),MATCH('Website (hidden)'!T$3,'EU dairy cows'!$7:$7,0))</f>
        <v>1918</v>
      </c>
      <c r="U31" s="8">
        <f>INDEX('EU dairy cows'!$7:$39,MATCH('Website (hidden)'!$B31,'EU dairy cows'!$B$7:$B$39,0),MATCH('Website (hidden)'!U$3,'EU dairy cows'!$7:$7,0))</f>
        <v>1898</v>
      </c>
      <c r="V31" s="8">
        <f>INDEX('EU dairy cows'!$7:$39,MATCH('Website (hidden)'!$B31,'EU dairy cows'!$B$7:$B$39,0),MATCH('Website (hidden)'!V$3,'EU dairy cows'!$7:$7,0))</f>
        <v>1904</v>
      </c>
      <c r="W31" s="8">
        <f>INDEX('EU dairy cows'!$7:$39,MATCH('Website (hidden)'!$B31,'EU dairy cows'!$B$7:$B$39,0),MATCH('Website (hidden)'!W$3,'EU dairy cows'!$7:$7,0))</f>
        <v>1879</v>
      </c>
      <c r="X31" s="8">
        <f>INDEX('EU dairy cows'!$7:$39,MATCH('Website (hidden)'!$B31,'EU dairy cows'!$B$7:$B$39,0),MATCH('Website (hidden)'!X$3,'EU dairy cows'!$7:$7,0))</f>
        <v>1867</v>
      </c>
      <c r="Y31" s="8" t="str">
        <f>INDEX('EU dairy cows'!$7:$39,MATCH('Website (hidden)'!$B31,'EU dairy cows'!$B$7:$B$39,0),MATCH('Website (hidden)'!Y$3,'EU dairy cows'!$7:$7,0))</f>
        <v>:</v>
      </c>
      <c r="Z31" s="8" t="str">
        <f>INDEX('EU dairy cows'!$7:$39,MATCH('Website (hidden)'!$B31,'EU dairy cows'!$B$7:$B$39,0),MATCH('Website (hidden)'!Z$3,'EU dairy cows'!$7:$7,0))</f>
        <v>:</v>
      </c>
      <c r="AA31" s="8" t="str">
        <f>INDEX('EU dairy cows'!$7:$39,MATCH('Website (hidden)'!$B31,'EU dairy cows'!$B$7:$B$39,0),MATCH('Website (hidden)'!AA$3,'EU dairy cows'!$7:$7,0))</f>
        <v>:</v>
      </c>
    </row>
    <row r="35" spans="2:27" ht="12" customHeight="1">
      <c r="B35" s="92" t="s">
        <v>99</v>
      </c>
      <c r="C35" s="92"/>
      <c r="D35" s="92"/>
      <c r="E35" s="92"/>
      <c r="F35" s="92"/>
      <c r="G35" s="92"/>
      <c r="H35" s="92"/>
      <c r="I35" s="92"/>
      <c r="J35" s="92"/>
      <c r="K35" s="92"/>
      <c r="L35" s="92"/>
      <c r="M35" s="92"/>
      <c r="N35" s="92"/>
      <c r="O35" s="92"/>
      <c r="P35" s="92"/>
      <c r="Q35" s="92"/>
      <c r="R35" s="92"/>
      <c r="S35" s="92"/>
      <c r="T35" s="92"/>
      <c r="U35" s="92"/>
      <c r="V35" s="92"/>
      <c r="W35" s="92"/>
    </row>
    <row r="36" spans="2:27">
      <c r="B36" s="14"/>
      <c r="C36" s="20">
        <v>1998</v>
      </c>
      <c r="D36" s="20">
        <v>1999</v>
      </c>
      <c r="E36" s="20">
        <v>2000</v>
      </c>
      <c r="F36" s="20">
        <v>2001</v>
      </c>
      <c r="G36" s="20">
        <v>2002</v>
      </c>
      <c r="H36" s="20">
        <v>2003</v>
      </c>
      <c r="I36" s="20">
        <v>2004</v>
      </c>
      <c r="J36" s="20">
        <v>2005</v>
      </c>
      <c r="K36" s="20">
        <v>2006</v>
      </c>
      <c r="L36" s="20">
        <v>2007</v>
      </c>
      <c r="M36" s="20">
        <v>2008</v>
      </c>
      <c r="N36" s="20">
        <v>2009</v>
      </c>
      <c r="O36" s="20">
        <v>2010</v>
      </c>
      <c r="P36" s="20">
        <v>2011</v>
      </c>
      <c r="Q36" s="20">
        <v>2012</v>
      </c>
      <c r="R36" s="20">
        <v>2013</v>
      </c>
      <c r="S36" s="20">
        <v>2014</v>
      </c>
      <c r="T36" s="20">
        <v>2015</v>
      </c>
      <c r="U36" s="20">
        <v>2016</v>
      </c>
      <c r="V36" s="20">
        <v>2017</v>
      </c>
      <c r="W36" s="20">
        <v>2018</v>
      </c>
      <c r="X36" s="20">
        <v>2019</v>
      </c>
      <c r="Y36" s="20">
        <v>2020</v>
      </c>
      <c r="Z36" s="20">
        <v>2021</v>
      </c>
      <c r="AA36" s="20">
        <v>2022</v>
      </c>
    </row>
    <row r="37" spans="2:27">
      <c r="B37" s="20" t="str">
        <f>VLOOKUP('Disclaimer and notes'!A6,$B$4:$B$31,1,FALSE)</f>
        <v>Austria</v>
      </c>
      <c r="C37" s="23">
        <f>VLOOKUP('Disclaimer and notes'!$A6,$B$4:$W$31,2,FALSE)</f>
        <v>728.72</v>
      </c>
      <c r="D37" s="23">
        <f>VLOOKUP('Disclaimer and notes'!$A6,$B$4:$W$31,3,FALSE)</f>
        <v>697.9</v>
      </c>
      <c r="E37" s="23">
        <f>VLOOKUP('Disclaimer and notes'!$A6,$B$4:$W$31,4,FALSE)</f>
        <v>621</v>
      </c>
      <c r="F37" s="23">
        <f>VLOOKUP('Disclaimer and notes'!$A6,$B$4:$W$31,5,FALSE)</f>
        <v>597.98</v>
      </c>
      <c r="G37" s="23">
        <f>VLOOKUP('Disclaimer and notes'!$A6,$B$4:$W$31,6,FALSE)</f>
        <v>588.97</v>
      </c>
      <c r="H37" s="23">
        <f>VLOOKUP('Disclaimer and notes'!$A6,$B$4:$W$31,7,FALSE)</f>
        <v>557.88</v>
      </c>
      <c r="I37" s="23">
        <f>VLOOKUP('Disclaimer and notes'!$A6,$B$4:$W$31,8,FALSE)</f>
        <v>537.95000000000005</v>
      </c>
      <c r="J37" s="23">
        <f>VLOOKUP('Disclaimer and notes'!$A6,$B$4:$W$31,9,FALSE)</f>
        <v>534.41999999999996</v>
      </c>
      <c r="K37" s="23">
        <f>VLOOKUP('Disclaimer and notes'!$A6,$B$4:$W$31,10,FALSE)</f>
        <v>527.41999999999996</v>
      </c>
      <c r="L37" s="23">
        <f>VLOOKUP('Disclaimer and notes'!$A6,$B$4:$W$31,11,FALSE)</f>
        <v>524.5</v>
      </c>
      <c r="M37" s="23">
        <f>VLOOKUP('Disclaimer and notes'!$A6,$B$4:$W$31,12,FALSE)</f>
        <v>530.23</v>
      </c>
      <c r="N37" s="23">
        <f>VLOOKUP('Disclaimer and notes'!$A6,$B$4:$W$31,13,FALSE)</f>
        <v>532.98</v>
      </c>
      <c r="O37" s="23">
        <f>VLOOKUP('Disclaimer and notes'!$A6,$B$4:$W$31,14,FALSE)</f>
        <v>532.74</v>
      </c>
      <c r="P37" s="23">
        <f>VLOOKUP('Disclaimer and notes'!$A6,$B$4:$W$31,15,FALSE)</f>
        <v>527.39</v>
      </c>
      <c r="Q37" s="23">
        <f>VLOOKUP('Disclaimer and notes'!$A6,$B$4:$W$31,16,FALSE)</f>
        <v>523.37</v>
      </c>
      <c r="R37" s="23">
        <f>VLOOKUP('Disclaimer and notes'!$A6,$B$4:$W$31,17,FALSE)</f>
        <v>529.55999999999995</v>
      </c>
      <c r="S37" s="23">
        <f>VLOOKUP('Disclaimer and notes'!$A6,$B$4:$W$31,18,FALSE)</f>
        <v>537.74</v>
      </c>
      <c r="T37" s="23">
        <f>VLOOKUP('Disclaimer and notes'!$A6,$B$4:$W$31,19,FALSE)</f>
        <v>534.1</v>
      </c>
      <c r="U37" s="23">
        <f>VLOOKUP('Disclaimer and notes'!$A6,$B$4:$W$31,20,FALSE)</f>
        <v>539.87</v>
      </c>
      <c r="V37" s="23">
        <f>VLOOKUP('Disclaimer and notes'!$A6,$B$4:$W$31,21,FALSE)</f>
        <v>543.41999999999996</v>
      </c>
      <c r="W37" s="23">
        <f>VLOOKUP('Disclaimer and notes'!$A6,$B$4:$W$31,22,FALSE)</f>
        <v>532.87</v>
      </c>
      <c r="X37" s="23">
        <f>VLOOKUP('Disclaimer and notes'!$A6,$B$4:$X$31,23,FALSE)</f>
        <v>524.07000000000005</v>
      </c>
      <c r="Y37" s="23">
        <f>VLOOKUP('Disclaimer and notes'!$A6,$B$4:$Y$31,24,FALSE)</f>
        <v>524.78</v>
      </c>
      <c r="Z37" s="88">
        <f>VLOOKUP('Disclaimer and notes'!$A6,$B$4:$Z$31,25,FALSE)</f>
        <v>526.46</v>
      </c>
      <c r="AA37" s="23">
        <f>VLOOKUP('Disclaimer and notes'!$A6,$B$4:$AA$31,26,FALSE)</f>
        <v>550.54999999999995</v>
      </c>
    </row>
    <row r="38" spans="2:27">
      <c r="B38" s="20" t="str">
        <f>VLOOKUP('Disclaimer and notes'!A7,$B$4:$B$31,1,FALSE)</f>
        <v>Belgium</v>
      </c>
      <c r="C38" s="23">
        <f>VLOOKUP('Disclaimer and notes'!$A7,$B$4:$W$31,2,FALSE)</f>
        <v>632.32000000000005</v>
      </c>
      <c r="D38" s="23">
        <f>VLOOKUP('Disclaimer and notes'!$A7,$B$4:$W$31,3,FALSE)</f>
        <v>619.09</v>
      </c>
      <c r="E38" s="23">
        <f>VLOOKUP('Disclaimer and notes'!$A7,$B$4:$W$31,4,FALSE)</f>
        <v>629.4</v>
      </c>
      <c r="F38" s="23">
        <f>VLOOKUP('Disclaimer and notes'!$A7,$B$4:$W$31,5,FALSE)</f>
        <v>611.32000000000005</v>
      </c>
      <c r="G38" s="23">
        <f>VLOOKUP('Disclaimer and notes'!$A7,$B$4:$W$31,6,FALSE)</f>
        <v>591.01</v>
      </c>
      <c r="H38" s="23">
        <f>VLOOKUP('Disclaimer and notes'!$A7,$B$4:$W$31,7,FALSE)</f>
        <v>572.14</v>
      </c>
      <c r="I38" s="23">
        <f>VLOOKUP('Disclaimer and notes'!$A7,$B$4:$W$31,8,FALSE)</f>
        <v>570.61</v>
      </c>
      <c r="J38" s="23">
        <f>VLOOKUP('Disclaimer and notes'!$A7,$B$4:$W$31,9,FALSE)</f>
        <v>548.15</v>
      </c>
      <c r="K38" s="23">
        <f>VLOOKUP('Disclaimer and notes'!$A7,$B$4:$W$31,10,FALSE)</f>
        <v>531.91</v>
      </c>
      <c r="L38" s="23">
        <f>VLOOKUP('Disclaimer and notes'!$A7,$B$4:$W$31,11,FALSE)</f>
        <v>524.29</v>
      </c>
      <c r="M38" s="23">
        <f>VLOOKUP('Disclaimer and notes'!$A7,$B$4:$W$31,12,FALSE)</f>
        <v>517.77</v>
      </c>
      <c r="N38" s="23">
        <f>VLOOKUP('Disclaimer and notes'!$A7,$B$4:$W$31,13,FALSE)</f>
        <v>517.67999999999995</v>
      </c>
      <c r="O38" s="23">
        <f>VLOOKUP('Disclaimer and notes'!$A7,$B$4:$W$31,14,FALSE)</f>
        <v>517.74</v>
      </c>
      <c r="P38" s="23">
        <f>VLOOKUP('Disclaimer and notes'!$A7,$B$4:$W$31,15,FALSE)</f>
        <v>510.65</v>
      </c>
      <c r="Q38" s="23">
        <f>VLOOKUP('Disclaimer and notes'!$A7,$B$4:$W$31,16,FALSE)</f>
        <v>503.54</v>
      </c>
      <c r="R38" s="23">
        <f>VLOOKUP('Disclaimer and notes'!$A7,$B$4:$W$31,17,FALSE)</f>
        <v>515.99</v>
      </c>
      <c r="S38" s="23">
        <f>VLOOKUP('Disclaimer and notes'!$A7,$B$4:$W$31,18,FALSE)</f>
        <v>519.09</v>
      </c>
      <c r="T38" s="23">
        <f>VLOOKUP('Disclaimer and notes'!$A7,$B$4:$W$31,19,FALSE)</f>
        <v>528.78</v>
      </c>
      <c r="U38" s="23">
        <f>VLOOKUP('Disclaimer and notes'!$A7,$B$4:$W$31,20,FALSE)</f>
        <v>530.59</v>
      </c>
      <c r="V38" s="23">
        <f>VLOOKUP('Disclaimer and notes'!$A7,$B$4:$W$31,21,FALSE)</f>
        <v>519.16</v>
      </c>
      <c r="W38" s="23">
        <f>VLOOKUP('Disclaimer and notes'!$A7,$B$4:$W$31,22,FALSE)</f>
        <v>529.25</v>
      </c>
      <c r="X38" s="23">
        <f>VLOOKUP('Disclaimer and notes'!$A7,$B$4:$X$31,23,FALSE)</f>
        <v>537.96</v>
      </c>
      <c r="Y38" s="23">
        <f>VLOOKUP('Disclaimer and notes'!$A7,$B$4:$Y$31,24,FALSE)</f>
        <v>537.94000000000005</v>
      </c>
      <c r="Z38" s="88">
        <f>VLOOKUP('Disclaimer and notes'!$A7,$B$4:$Z$31,25,FALSE)</f>
        <v>537.25</v>
      </c>
      <c r="AA38" s="23">
        <f>VLOOKUP('Disclaimer and notes'!$A7,$B$4:$AA$31,26,FALSE)</f>
        <v>543.67999999999995</v>
      </c>
    </row>
    <row r="39" spans="2:27">
      <c r="B39" s="20" t="str">
        <f>VLOOKUP('Disclaimer and notes'!A8,$B$4:$B$31,1,FALSE)</f>
        <v>Denmark</v>
      </c>
      <c r="C39" s="23">
        <f>VLOOKUP('Disclaimer and notes'!$A8,$B$4:$W$31,2,FALSE)</f>
        <v>680</v>
      </c>
      <c r="D39" s="23">
        <f>VLOOKUP('Disclaimer and notes'!$A8,$B$4:$W$31,3,FALSE)</f>
        <v>681</v>
      </c>
      <c r="E39" s="23">
        <f>VLOOKUP('Disclaimer and notes'!$A8,$B$4:$W$31,4,FALSE)</f>
        <v>644</v>
      </c>
      <c r="F39" s="23">
        <f>VLOOKUP('Disclaimer and notes'!$A8,$B$4:$W$31,5,FALSE)</f>
        <v>628</v>
      </c>
      <c r="G39" s="23">
        <f>VLOOKUP('Disclaimer and notes'!$A8,$B$4:$W$31,6,FALSE)</f>
        <v>613</v>
      </c>
      <c r="H39" s="23">
        <f>VLOOKUP('Disclaimer and notes'!$A8,$B$4:$W$31,7,FALSE)</f>
        <v>589</v>
      </c>
      <c r="I39" s="23">
        <f>VLOOKUP('Disclaimer and notes'!$A8,$B$4:$W$31,8,FALSE)</f>
        <v>569</v>
      </c>
      <c r="J39" s="23">
        <f>VLOOKUP('Disclaimer and notes'!$A8,$B$4:$W$31,9,FALSE)</f>
        <v>558</v>
      </c>
      <c r="K39" s="23">
        <f>VLOOKUP('Disclaimer and notes'!$A8,$B$4:$W$31,10,FALSE)</f>
        <v>555</v>
      </c>
      <c r="L39" s="23">
        <f>VLOOKUP('Disclaimer and notes'!$A8,$B$4:$W$31,11,FALSE)</f>
        <v>551</v>
      </c>
      <c r="M39" s="23">
        <f>VLOOKUP('Disclaimer and notes'!$A8,$B$4:$W$31,12,FALSE)</f>
        <v>566</v>
      </c>
      <c r="N39" s="23">
        <f>VLOOKUP('Disclaimer and notes'!$A8,$B$4:$W$31,13,FALSE)</f>
        <v>574</v>
      </c>
      <c r="O39" s="23">
        <f>VLOOKUP('Disclaimer and notes'!$A8,$B$4:$W$31,14,FALSE)</f>
        <v>573</v>
      </c>
      <c r="P39" s="23">
        <f>VLOOKUP('Disclaimer and notes'!$A8,$B$4:$W$31,15,FALSE)</f>
        <v>579</v>
      </c>
      <c r="Q39" s="23">
        <f>VLOOKUP('Disclaimer and notes'!$A8,$B$4:$W$31,16,FALSE)</f>
        <v>579</v>
      </c>
      <c r="R39" s="23">
        <f>VLOOKUP('Disclaimer and notes'!$A8,$B$4:$W$31,17,FALSE)</f>
        <v>567</v>
      </c>
      <c r="S39" s="23">
        <f>VLOOKUP('Disclaimer and notes'!$A8,$B$4:$W$31,18,FALSE)</f>
        <v>547</v>
      </c>
      <c r="T39" s="23">
        <f>VLOOKUP('Disclaimer and notes'!$A8,$B$4:$W$31,19,FALSE)</f>
        <v>570</v>
      </c>
      <c r="U39" s="23">
        <f>VLOOKUP('Disclaimer and notes'!$A8,$B$4:$W$31,20,FALSE)</f>
        <v>565</v>
      </c>
      <c r="V39" s="23">
        <f>VLOOKUP('Disclaimer and notes'!$A8,$B$4:$W$31,21,FALSE)</f>
        <v>575</v>
      </c>
      <c r="W39" s="23">
        <f>VLOOKUP('Disclaimer and notes'!$A8,$B$4:$W$31,22,FALSE)</f>
        <v>570</v>
      </c>
      <c r="X39" s="23">
        <f>VLOOKUP('Disclaimer and notes'!$A8,$B$4:$X$31,23,FALSE)</f>
        <v>563</v>
      </c>
      <c r="Y39" s="23">
        <f>VLOOKUP('Disclaimer and notes'!$A8,$B$4:$Y$31,24,FALSE)</f>
        <v>565</v>
      </c>
      <c r="Z39" s="88">
        <f>VLOOKUP('Disclaimer and notes'!$A8,$B$4:$Z$31,25,FALSE)</f>
        <v>559</v>
      </c>
      <c r="AA39" s="23">
        <f>VLOOKUP('Disclaimer and notes'!$A8,$B$4:$AA$31,26,FALSE)</f>
        <v>556</v>
      </c>
    </row>
    <row r="40" spans="2:27">
      <c r="B40" s="20" t="str">
        <f>VLOOKUP('Disclaimer and notes'!A9,$B$4:$B$31,1,FALSE)</f>
        <v>Finland</v>
      </c>
      <c r="C40" s="23">
        <f>VLOOKUP('Disclaimer and notes'!$A9,$B$4:$W$31,2,FALSE)</f>
        <v>380.3</v>
      </c>
      <c r="D40" s="23">
        <f>VLOOKUP('Disclaimer and notes'!$A9,$B$4:$W$31,3,FALSE)</f>
        <v>373.6</v>
      </c>
      <c r="E40" s="23">
        <f>VLOOKUP('Disclaimer and notes'!$A9,$B$4:$W$31,4,FALSE)</f>
        <v>357.9</v>
      </c>
      <c r="F40" s="23">
        <f>VLOOKUP('Disclaimer and notes'!$A9,$B$4:$W$31,5,FALSE)</f>
        <v>351.82</v>
      </c>
      <c r="G40" s="23">
        <f>VLOOKUP('Disclaimer and notes'!$A9,$B$4:$W$31,6,FALSE)</f>
        <v>343.05</v>
      </c>
      <c r="H40" s="23">
        <f>VLOOKUP('Disclaimer and notes'!$A9,$B$4:$W$31,7,FALSE)</f>
        <v>327.98</v>
      </c>
      <c r="I40" s="23">
        <f>VLOOKUP('Disclaimer and notes'!$A9,$B$4:$W$31,8,FALSE)</f>
        <v>317.85000000000002</v>
      </c>
      <c r="J40" s="23">
        <f>VLOOKUP('Disclaimer and notes'!$A9,$B$4:$W$31,9,FALSE)</f>
        <v>312.95</v>
      </c>
      <c r="K40" s="23">
        <f>VLOOKUP('Disclaimer and notes'!$A9,$B$4:$W$31,10,FALSE)</f>
        <v>298.48</v>
      </c>
      <c r="L40" s="23">
        <f>VLOOKUP('Disclaimer and notes'!$A9,$B$4:$W$31,11,FALSE)</f>
        <v>287.52999999999997</v>
      </c>
      <c r="M40" s="23">
        <f>VLOOKUP('Disclaimer and notes'!$A9,$B$4:$W$31,12,FALSE)</f>
        <v>288.35000000000002</v>
      </c>
      <c r="N40" s="23">
        <f>VLOOKUP('Disclaimer and notes'!$A9,$B$4:$W$31,13,FALSE)</f>
        <v>285.83</v>
      </c>
      <c r="O40" s="23">
        <f>VLOOKUP('Disclaimer and notes'!$A9,$B$4:$W$31,14,FALSE)</f>
        <v>284.27999999999997</v>
      </c>
      <c r="P40" s="23">
        <f>VLOOKUP('Disclaimer and notes'!$A9,$B$4:$W$31,15,FALSE)</f>
        <v>281.52999999999997</v>
      </c>
      <c r="Q40" s="23">
        <f>VLOOKUP('Disclaimer and notes'!$A9,$B$4:$W$31,16,FALSE)</f>
        <v>279.87</v>
      </c>
      <c r="R40" s="23">
        <f>VLOOKUP('Disclaimer and notes'!$A9,$B$4:$W$31,17,FALSE)</f>
        <v>282.01</v>
      </c>
      <c r="S40" s="23">
        <f>VLOOKUP('Disclaimer and notes'!$A9,$B$4:$W$31,18,FALSE)</f>
        <v>282.91000000000003</v>
      </c>
      <c r="T40" s="23">
        <f>VLOOKUP('Disclaimer and notes'!$A9,$B$4:$W$31,19,FALSE)</f>
        <v>282.23</v>
      </c>
      <c r="U40" s="23">
        <f>VLOOKUP('Disclaimer and notes'!$A9,$B$4:$W$31,20,FALSE)</f>
        <v>275.38</v>
      </c>
      <c r="V40" s="23">
        <f>VLOOKUP('Disclaimer and notes'!$A9,$B$4:$W$31,21,FALSE)</f>
        <v>270.64</v>
      </c>
      <c r="W40" s="23">
        <f>VLOOKUP('Disclaimer and notes'!$A9,$B$4:$W$31,22,FALSE)</f>
        <v>263.64</v>
      </c>
      <c r="X40" s="23">
        <f>VLOOKUP('Disclaimer and notes'!$A9,$B$4:$X$31,23,FALSE)</f>
        <v>258.94</v>
      </c>
      <c r="Y40" s="23">
        <f>VLOOKUP('Disclaimer and notes'!$A9,$B$4:$Y$31,24,FALSE)</f>
        <v>255.62</v>
      </c>
      <c r="Z40" s="88">
        <f>VLOOKUP('Disclaimer and notes'!$A9,$B$4:$Z$31,25,FALSE)</f>
        <v>248.53</v>
      </c>
      <c r="AA40" s="23">
        <f>VLOOKUP('Disclaimer and notes'!$A9,$B$4:$AA$31,26,FALSE)</f>
        <v>243.17</v>
      </c>
    </row>
    <row r="41" spans="2:27">
      <c r="B41" s="20" t="str">
        <f>VLOOKUP('Disclaimer and notes'!A10,$B$4:$B$31,1,FALSE)</f>
        <v>France</v>
      </c>
      <c r="C41" s="23">
        <f>VLOOKUP('Disclaimer and notes'!$A10,$B$4:$W$31,2,FALSE)</f>
        <v>4431.96</v>
      </c>
      <c r="D41" s="23">
        <f>VLOOKUP('Disclaimer and notes'!$A10,$B$4:$W$31,3,FALSE)</f>
        <v>4424.0600000000004</v>
      </c>
      <c r="E41" s="23">
        <f>VLOOKUP('Disclaimer and notes'!$A10,$B$4:$W$31,4,FALSE)</f>
        <v>4153.2700000000004</v>
      </c>
      <c r="F41" s="23">
        <f>VLOOKUP('Disclaimer and notes'!$A10,$B$4:$W$31,5,FALSE)</f>
        <v>4197.2299999999996</v>
      </c>
      <c r="G41" s="23">
        <f>VLOOKUP('Disclaimer and notes'!$A10,$B$4:$W$31,6,FALSE)</f>
        <v>4134</v>
      </c>
      <c r="H41" s="23">
        <f>VLOOKUP('Disclaimer and notes'!$A10,$B$4:$W$31,7,FALSE)</f>
        <v>4026</v>
      </c>
      <c r="I41" s="23">
        <f>VLOOKUP('Disclaimer and notes'!$A10,$B$4:$W$31,8,FALSE)</f>
        <v>3947</v>
      </c>
      <c r="J41" s="23">
        <f>VLOOKUP('Disclaimer and notes'!$A10,$B$4:$W$31,9,FALSE)</f>
        <v>3895.44</v>
      </c>
      <c r="K41" s="23">
        <f>VLOOKUP('Disclaimer and notes'!$A10,$B$4:$W$31,10,FALSE)</f>
        <v>3799</v>
      </c>
      <c r="L41" s="23">
        <f>VLOOKUP('Disclaimer and notes'!$A10,$B$4:$W$31,11,FALSE)</f>
        <v>3759</v>
      </c>
      <c r="M41" s="23">
        <f>VLOOKUP('Disclaimer and notes'!$A10,$B$4:$W$31,12,FALSE)</f>
        <v>3857</v>
      </c>
      <c r="N41" s="23">
        <f>VLOOKUP('Disclaimer and notes'!$A10,$B$4:$W$31,13,FALSE)</f>
        <v>3748</v>
      </c>
      <c r="O41" s="23">
        <f>VLOOKUP('Disclaimer and notes'!$A10,$B$4:$W$31,14,FALSE)</f>
        <v>3718</v>
      </c>
      <c r="P41" s="23">
        <f>VLOOKUP('Disclaimer and notes'!$A10,$B$4:$W$31,15,FALSE)</f>
        <v>3664</v>
      </c>
      <c r="Q41" s="23">
        <f>VLOOKUP('Disclaimer and notes'!$A10,$B$4:$W$31,16,FALSE)</f>
        <v>3644</v>
      </c>
      <c r="R41" s="23">
        <f>VLOOKUP('Disclaimer and notes'!$A10,$B$4:$W$31,17,FALSE)</f>
        <v>3698.45</v>
      </c>
      <c r="S41" s="23">
        <f>VLOOKUP('Disclaimer and notes'!$A10,$B$4:$W$31,18,FALSE)</f>
        <v>3661.18</v>
      </c>
      <c r="T41" s="23">
        <f>VLOOKUP('Disclaimer and notes'!$A10,$B$4:$W$31,19,FALSE)</f>
        <v>3637.02</v>
      </c>
      <c r="U41" s="23">
        <f>VLOOKUP('Disclaimer and notes'!$A10,$B$4:$W$31,20,FALSE)</f>
        <v>3637.02</v>
      </c>
      <c r="V41" s="23">
        <f>VLOOKUP('Disclaimer and notes'!$A10,$B$4:$W$31,21,FALSE)</f>
        <v>3596.84</v>
      </c>
      <c r="W41" s="23">
        <f>VLOOKUP('Disclaimer and notes'!$A10,$B$4:$W$31,22,FALSE)</f>
        <v>3554.23</v>
      </c>
      <c r="X41" s="23">
        <f>VLOOKUP('Disclaimer and notes'!$A10,$B$4:$X$31,23,FALSE)</f>
        <v>3490.81</v>
      </c>
      <c r="Y41" s="23">
        <f>VLOOKUP('Disclaimer and notes'!$A10,$B$4:$Y$31,24,FALSE)</f>
        <v>3405.68</v>
      </c>
      <c r="Z41" s="88">
        <f>VLOOKUP('Disclaimer and notes'!$A10,$B$4:$Z$31,25,FALSE)</f>
        <v>3322.03</v>
      </c>
      <c r="AA41" s="23">
        <f>VLOOKUP('Disclaimer and notes'!$A10,$B$4:$AA$31,26,FALSE)</f>
        <v>3230.86</v>
      </c>
    </row>
    <row r="42" spans="2:27">
      <c r="B42" s="20" t="str">
        <f>VLOOKUP('Disclaimer and notes'!A11,$B$4:$B$31,1,FALSE)</f>
        <v>Germany</v>
      </c>
      <c r="C42" s="23">
        <f>VLOOKUP('Disclaimer and notes'!$A11,$B$4:$W$31,2,FALSE)</f>
        <v>4832.9799999999996</v>
      </c>
      <c r="D42" s="23">
        <f>VLOOKUP('Disclaimer and notes'!$A11,$B$4:$W$31,3,FALSE)</f>
        <v>4709.6000000000004</v>
      </c>
      <c r="E42" s="23">
        <f>VLOOKUP('Disclaimer and notes'!$A11,$B$4:$W$31,4,FALSE)</f>
        <v>4563.6000000000004</v>
      </c>
      <c r="F42" s="23">
        <f>VLOOKUP('Disclaimer and notes'!$A11,$B$4:$W$31,5,FALSE)</f>
        <v>4474.8999999999996</v>
      </c>
      <c r="G42" s="23">
        <f>VLOOKUP('Disclaimer and notes'!$A11,$B$4:$W$31,6,FALSE)</f>
        <v>4373.3900000000003</v>
      </c>
      <c r="H42" s="23">
        <f>VLOOKUP('Disclaimer and notes'!$A11,$B$4:$W$31,7,FALSE)</f>
        <v>4337.55</v>
      </c>
      <c r="I42" s="23">
        <f>VLOOKUP('Disclaimer and notes'!$A11,$B$4:$W$31,8,FALSE)</f>
        <v>4286.6000000000004</v>
      </c>
      <c r="J42" s="23">
        <f>VLOOKUP('Disclaimer and notes'!$A11,$B$4:$W$31,9,FALSE)</f>
        <v>4163.58</v>
      </c>
      <c r="K42" s="23">
        <f>VLOOKUP('Disclaimer and notes'!$A11,$B$4:$W$31,10,FALSE)</f>
        <v>4054.41</v>
      </c>
      <c r="L42" s="23">
        <f>VLOOKUP('Disclaimer and notes'!$A11,$B$4:$W$31,11,FALSE)</f>
        <v>4087.33</v>
      </c>
      <c r="M42" s="23">
        <f>VLOOKUP('Disclaimer and notes'!$A11,$B$4:$W$31,12,FALSE)</f>
        <v>4229.1400000000003</v>
      </c>
      <c r="N42" s="23">
        <f>VLOOKUP('Disclaimer and notes'!$A11,$B$4:$W$31,13,FALSE)</f>
        <v>4169.3500000000004</v>
      </c>
      <c r="O42" s="23">
        <f>VLOOKUP('Disclaimer and notes'!$A11,$B$4:$W$31,14,FALSE)</f>
        <v>4181.68</v>
      </c>
      <c r="P42" s="23">
        <f>VLOOKUP('Disclaimer and notes'!$A11,$B$4:$W$31,15,FALSE)</f>
        <v>4190.1000000000004</v>
      </c>
      <c r="Q42" s="23">
        <f>VLOOKUP('Disclaimer and notes'!$A11,$B$4:$W$31,16,FALSE)</f>
        <v>4190.49</v>
      </c>
      <c r="R42" s="23">
        <f>VLOOKUP('Disclaimer and notes'!$A11,$B$4:$W$31,17,FALSE)</f>
        <v>4267.6099999999997</v>
      </c>
      <c r="S42" s="23">
        <f>VLOOKUP('Disclaimer and notes'!$A11,$B$4:$W$31,18,FALSE)</f>
        <v>4295.68</v>
      </c>
      <c r="T42" s="23">
        <f>VLOOKUP('Disclaimer and notes'!$A11,$B$4:$W$31,19,FALSE)</f>
        <v>4284.6400000000003</v>
      </c>
      <c r="U42" s="23">
        <f>VLOOKUP('Disclaimer and notes'!$A11,$B$4:$W$31,20,FALSE)</f>
        <v>4217.7</v>
      </c>
      <c r="V42" s="23">
        <f>VLOOKUP('Disclaimer and notes'!$A11,$B$4:$W$31,21,FALSE)</f>
        <v>4199.01</v>
      </c>
      <c r="W42" s="23">
        <f>VLOOKUP('Disclaimer and notes'!$A11,$B$4:$W$31,22,FALSE)</f>
        <v>4100.8599999999997</v>
      </c>
      <c r="X42" s="23">
        <f>VLOOKUP('Disclaimer and notes'!$A11,$B$4:$X$31,23,FALSE)</f>
        <v>4011.67</v>
      </c>
      <c r="Y42" s="23">
        <f>VLOOKUP('Disclaimer and notes'!$A11,$B$4:$Y$31,24,FALSE)</f>
        <v>3921.41</v>
      </c>
      <c r="Z42" s="88">
        <f>VLOOKUP('Disclaimer and notes'!$A11,$B$4:$Z$31,25,FALSE)</f>
        <v>3832.72</v>
      </c>
      <c r="AA42" s="23">
        <f>VLOOKUP('Disclaimer and notes'!$A11,$B$4:$AA$31,26,FALSE)</f>
        <v>3809.72</v>
      </c>
    </row>
    <row r="43" spans="2:27">
      <c r="B43" s="20" t="str">
        <f>VLOOKUP('Disclaimer and notes'!A12,$B$4:$B$31,1,FALSE)</f>
        <v>Greece</v>
      </c>
      <c r="C43" s="23">
        <f>VLOOKUP('Disclaimer and notes'!$A12,$B$4:$W$31,2,FALSE)</f>
        <v>172</v>
      </c>
      <c r="D43" s="23">
        <f>VLOOKUP('Disclaimer and notes'!$A12,$B$4:$W$31,3,FALSE)</f>
        <v>154</v>
      </c>
      <c r="E43" s="23">
        <f>VLOOKUP('Disclaimer and notes'!$A12,$B$4:$W$31,4,FALSE)</f>
        <v>180</v>
      </c>
      <c r="F43" s="23">
        <f>VLOOKUP('Disclaimer and notes'!$A12,$B$4:$W$31,5,FALSE)</f>
        <v>172</v>
      </c>
      <c r="G43" s="23">
        <f>VLOOKUP('Disclaimer and notes'!$A12,$B$4:$W$31,6,FALSE)</f>
        <v>152</v>
      </c>
      <c r="H43" s="23">
        <f>VLOOKUP('Disclaimer and notes'!$A12,$B$4:$W$31,7,FALSE)</f>
        <v>149</v>
      </c>
      <c r="I43" s="23">
        <f>VLOOKUP('Disclaimer and notes'!$A12,$B$4:$W$31,8,FALSE)</f>
        <v>150</v>
      </c>
      <c r="J43" s="23">
        <f>VLOOKUP('Disclaimer and notes'!$A12,$B$4:$W$31,9,FALSE)</f>
        <v>152.26</v>
      </c>
      <c r="K43" s="23">
        <f>VLOOKUP('Disclaimer and notes'!$A12,$B$4:$W$31,10,FALSE)</f>
        <v>167.75</v>
      </c>
      <c r="L43" s="23">
        <f>VLOOKUP('Disclaimer and notes'!$A12,$B$4:$W$31,11,FALSE)</f>
        <v>150</v>
      </c>
      <c r="M43" s="23">
        <f>VLOOKUP('Disclaimer and notes'!$A12,$B$4:$W$31,12,FALSE)</f>
        <v>154</v>
      </c>
      <c r="N43" s="23">
        <f>VLOOKUP('Disclaimer and notes'!$A12,$B$4:$W$31,13,FALSE)</f>
        <v>145</v>
      </c>
      <c r="O43" s="23">
        <f>VLOOKUP('Disclaimer and notes'!$A12,$B$4:$W$31,14,FALSE)</f>
        <v>144</v>
      </c>
      <c r="P43" s="23">
        <f>VLOOKUP('Disclaimer and notes'!$A12,$B$4:$W$31,15,FALSE)</f>
        <v>130</v>
      </c>
      <c r="Q43" s="23">
        <f>VLOOKUP('Disclaimer and notes'!$A12,$B$4:$W$31,16,FALSE)</f>
        <v>132</v>
      </c>
      <c r="R43" s="23">
        <f>VLOOKUP('Disclaimer and notes'!$A12,$B$4:$W$31,17,FALSE)</f>
        <v>130</v>
      </c>
      <c r="S43" s="23">
        <f>VLOOKUP('Disclaimer and notes'!$A12,$B$4:$W$31,18,FALSE)</f>
        <v>135</v>
      </c>
      <c r="T43" s="23">
        <f>VLOOKUP('Disclaimer and notes'!$A12,$B$4:$W$31,19,FALSE)</f>
        <v>111</v>
      </c>
      <c r="U43" s="23">
        <f>VLOOKUP('Disclaimer and notes'!$A12,$B$4:$W$31,20,FALSE)</f>
        <v>106</v>
      </c>
      <c r="V43" s="23">
        <f>VLOOKUP('Disclaimer and notes'!$A12,$B$4:$W$31,21,FALSE)</f>
        <v>97</v>
      </c>
      <c r="W43" s="23">
        <f>VLOOKUP('Disclaimer and notes'!$A12,$B$4:$W$31,22,FALSE)</f>
        <v>95</v>
      </c>
      <c r="X43" s="23">
        <f>VLOOKUP('Disclaimer and notes'!$A12,$B$4:$X$31,23,FALSE)</f>
        <v>86</v>
      </c>
      <c r="Y43" s="23">
        <f>VLOOKUP('Disclaimer and notes'!$A12,$B$4:$Y$31,24,FALSE)</f>
        <v>90</v>
      </c>
      <c r="Z43" s="88">
        <f>VLOOKUP('Disclaimer and notes'!$A12,$B$4:$Z$31,25,FALSE)</f>
        <v>91.3</v>
      </c>
      <c r="AA43" s="23">
        <f>VLOOKUP('Disclaimer and notes'!$A12,$B$4:$AA$31,26,FALSE)</f>
        <v>87.8</v>
      </c>
    </row>
    <row r="44" spans="2:27">
      <c r="B44" s="20" t="str">
        <f>VLOOKUP('Disclaimer and notes'!A13,$B$4:$B$31,1,FALSE)</f>
        <v>Ireland</v>
      </c>
      <c r="C44" s="23">
        <f>VLOOKUP('Disclaimer and notes'!$A13,$B$4:$W$31,2,FALSE)</f>
        <v>1198.77</v>
      </c>
      <c r="D44" s="23">
        <f>VLOOKUP('Disclaimer and notes'!$A13,$B$4:$W$31,3,FALSE)</f>
        <v>1173.8499999999999</v>
      </c>
      <c r="E44" s="23">
        <f>VLOOKUP('Disclaimer and notes'!$A13,$B$4:$W$31,4,FALSE)</f>
        <v>1152.78</v>
      </c>
      <c r="F44" s="23">
        <f>VLOOKUP('Disclaimer and notes'!$A13,$B$4:$W$31,5,FALSE)</f>
        <v>1147.95</v>
      </c>
      <c r="G44" s="23">
        <f>VLOOKUP('Disclaimer and notes'!$A13,$B$4:$W$31,6,FALSE)</f>
        <v>1128.75</v>
      </c>
      <c r="H44" s="23">
        <f>VLOOKUP('Disclaimer and notes'!$A13,$B$4:$W$31,7,FALSE)</f>
        <v>1135.7</v>
      </c>
      <c r="I44" s="23">
        <f>VLOOKUP('Disclaimer and notes'!$A13,$B$4:$W$31,8,FALSE)</f>
        <v>1121.82</v>
      </c>
      <c r="J44" s="23">
        <f>VLOOKUP('Disclaimer and notes'!$A13,$B$4:$W$31,9,FALSE)</f>
        <v>995.81</v>
      </c>
      <c r="K44" s="23">
        <f>VLOOKUP('Disclaimer and notes'!$A13,$B$4:$W$31,10,FALSE)</f>
        <v>1022.76</v>
      </c>
      <c r="L44" s="23">
        <f>VLOOKUP('Disclaimer and notes'!$A13,$B$4:$W$31,11,FALSE)</f>
        <v>1017.29</v>
      </c>
      <c r="M44" s="23">
        <f>VLOOKUP('Disclaimer and notes'!$A13,$B$4:$W$31,12,FALSE)</f>
        <v>1024.1199999999999</v>
      </c>
      <c r="N44" s="23">
        <f>VLOOKUP('Disclaimer and notes'!$A13,$B$4:$W$31,13,FALSE)</f>
        <v>1022.41</v>
      </c>
      <c r="O44" s="23">
        <f>VLOOKUP('Disclaimer and notes'!$A13,$B$4:$W$31,14,FALSE)</f>
        <v>1006.9</v>
      </c>
      <c r="P44" s="23">
        <f>VLOOKUP('Disclaimer and notes'!$A13,$B$4:$W$31,15,FALSE)</f>
        <v>1035.6400000000001</v>
      </c>
      <c r="Q44" s="23">
        <f>VLOOKUP('Disclaimer and notes'!$A13,$B$4:$W$31,16,FALSE)</f>
        <v>1060.26</v>
      </c>
      <c r="R44" s="23">
        <f>VLOOKUP('Disclaimer and notes'!$A13,$B$4:$W$31,17,FALSE)</f>
        <v>1082.46</v>
      </c>
      <c r="S44" s="23">
        <f>VLOOKUP('Disclaimer and notes'!$A13,$B$4:$W$31,18,FALSE)</f>
        <v>1127.72</v>
      </c>
      <c r="T44" s="23">
        <f>VLOOKUP('Disclaimer and notes'!$A13,$B$4:$W$31,19,FALSE)</f>
        <v>1239.8900000000001</v>
      </c>
      <c r="U44" s="23">
        <f>VLOOKUP('Disclaimer and notes'!$A13,$B$4:$W$31,20,FALSE)</f>
        <v>1295.23</v>
      </c>
      <c r="V44" s="23">
        <f>VLOOKUP('Disclaimer and notes'!$A13,$B$4:$W$31,21,FALSE)</f>
        <v>1343.3</v>
      </c>
      <c r="W44" s="23">
        <f>VLOOKUP('Disclaimer and notes'!$A13,$B$4:$W$31,22,FALSE)</f>
        <v>1369.1</v>
      </c>
      <c r="X44" s="23">
        <f>VLOOKUP('Disclaimer and notes'!$A13,$B$4:$X$31,23,FALSE)</f>
        <v>1425.76</v>
      </c>
      <c r="Y44" s="23">
        <f>VLOOKUP('Disclaimer and notes'!$A13,$B$4:$Y$31,24,FALSE)</f>
        <v>1456.05</v>
      </c>
      <c r="Z44" s="88">
        <f>VLOOKUP('Disclaimer and notes'!$A13,$B$4:$Z$31,25,FALSE)</f>
        <v>1505.27</v>
      </c>
      <c r="AA44" s="23">
        <f>VLOOKUP('Disclaimer and notes'!$A13,$B$4:$AA$31,26,FALSE)</f>
        <v>1510.31</v>
      </c>
    </row>
    <row r="45" spans="2:27">
      <c r="B45" s="20" t="str">
        <f>VLOOKUP('Disclaimer and notes'!A14,$B$4:$B$31,1,FALSE)</f>
        <v>Italy</v>
      </c>
      <c r="C45" s="23">
        <f>VLOOKUP('Disclaimer and notes'!$A14,$B$4:$W$31,2,FALSE)</f>
        <v>2116</v>
      </c>
      <c r="D45" s="23">
        <f>VLOOKUP('Disclaimer and notes'!$A14,$B$4:$W$31,3,FALSE)</f>
        <v>2126</v>
      </c>
      <c r="E45" s="23">
        <f>VLOOKUP('Disclaimer and notes'!$A14,$B$4:$W$31,4,FALSE)</f>
        <v>1772</v>
      </c>
      <c r="F45" s="23">
        <f>VLOOKUP('Disclaimer and notes'!$A14,$B$4:$W$31,5,FALSE)</f>
        <v>2077.62</v>
      </c>
      <c r="G45" s="23">
        <f>VLOOKUP('Disclaimer and notes'!$A14,$B$4:$W$31,6,FALSE)</f>
        <v>1911</v>
      </c>
      <c r="H45" s="23">
        <f>VLOOKUP('Disclaimer and notes'!$A14,$B$4:$W$31,7,FALSE)</f>
        <v>1913</v>
      </c>
      <c r="I45" s="23">
        <f>VLOOKUP('Disclaimer and notes'!$A14,$B$4:$W$31,8,FALSE)</f>
        <v>1838</v>
      </c>
      <c r="J45" s="23">
        <f>VLOOKUP('Disclaimer and notes'!$A14,$B$4:$W$31,9,FALSE)</f>
        <v>1842</v>
      </c>
      <c r="K45" s="23">
        <f>VLOOKUP('Disclaimer and notes'!$A14,$B$4:$W$31,10,FALSE)</f>
        <v>1813.74</v>
      </c>
      <c r="L45" s="23">
        <f>VLOOKUP('Disclaimer and notes'!$A14,$B$4:$W$31,11,FALSE)</f>
        <v>1839</v>
      </c>
      <c r="M45" s="23">
        <f>VLOOKUP('Disclaimer and notes'!$A14,$B$4:$W$31,12,FALSE)</f>
        <v>1830.75</v>
      </c>
      <c r="N45" s="23">
        <f>VLOOKUP('Disclaimer and notes'!$A14,$B$4:$W$31,13,FALSE)</f>
        <v>1764.14</v>
      </c>
      <c r="O45" s="23">
        <f>VLOOKUP('Disclaimer and notes'!$A14,$B$4:$W$31,14,FALSE)</f>
        <v>1746.14</v>
      </c>
      <c r="P45" s="23">
        <f>VLOOKUP('Disclaimer and notes'!$A14,$B$4:$W$31,15,FALSE)</f>
        <v>1754.98</v>
      </c>
      <c r="Q45" s="23">
        <f>VLOOKUP('Disclaimer and notes'!$A14,$B$4:$W$31,16,FALSE)</f>
        <v>2009.07</v>
      </c>
      <c r="R45" s="23">
        <f>VLOOKUP('Disclaimer and notes'!$A14,$B$4:$W$31,17,FALSE)</f>
        <v>2074.54</v>
      </c>
      <c r="S45" s="23">
        <f>VLOOKUP('Disclaimer and notes'!$A14,$B$4:$W$31,18,FALSE)</f>
        <v>2069.39</v>
      </c>
      <c r="T45" s="23">
        <f>VLOOKUP('Disclaimer and notes'!$A14,$B$4:$W$31,19,FALSE)</f>
        <v>2056.81</v>
      </c>
      <c r="U45" s="23">
        <f>VLOOKUP('Disclaimer and notes'!$A14,$B$4:$W$31,20,FALSE)</f>
        <v>2060.4699999999998</v>
      </c>
      <c r="V45" s="23">
        <f>VLOOKUP('Disclaimer and notes'!$A14,$B$4:$W$31,21,FALSE)</f>
        <v>2040.11</v>
      </c>
      <c r="W45" s="23">
        <f>VLOOKUP('Disclaimer and notes'!$A14,$B$4:$W$31,22,FALSE)</f>
        <v>1939.48</v>
      </c>
      <c r="X45" s="23">
        <f>VLOOKUP('Disclaimer and notes'!$A14,$B$4:$X$31,23,FALSE)</f>
        <v>1875.72</v>
      </c>
      <c r="Y45" s="23">
        <f>VLOOKUP('Disclaimer and notes'!$A14,$B$4:$Y$31,24,FALSE)</f>
        <v>1871.27</v>
      </c>
      <c r="Z45" s="88">
        <f>VLOOKUP('Disclaimer and notes'!$A14,$B$4:$Z$31,25,FALSE)</f>
        <v>1844.37</v>
      </c>
      <c r="AA45" s="23">
        <f>VLOOKUP('Disclaimer and notes'!$A14,$B$4:$AA$31,26,FALSE)</f>
        <v>1865</v>
      </c>
    </row>
    <row r="46" spans="2:27">
      <c r="B46" s="20" t="str">
        <f>VLOOKUP('Disclaimer and notes'!A15,$B$4:$B$31,1,FALSE)</f>
        <v>Luxembourg</v>
      </c>
      <c r="C46" s="23">
        <f>VLOOKUP('Disclaimer and notes'!$A15,$B$4:$W$31,2,FALSE)</f>
        <v>47.34</v>
      </c>
      <c r="D46" s="23">
        <f>VLOOKUP('Disclaimer and notes'!$A15,$B$4:$W$31,3,FALSE)</f>
        <v>45.44</v>
      </c>
      <c r="E46" s="23">
        <f>VLOOKUP('Disclaimer and notes'!$A15,$B$4:$W$31,4,FALSE)</f>
        <v>43.6</v>
      </c>
      <c r="F46" s="23">
        <f>VLOOKUP('Disclaimer and notes'!$A15,$B$4:$W$31,5,FALSE)</f>
        <v>43.99</v>
      </c>
      <c r="G46" s="23">
        <f>VLOOKUP('Disclaimer and notes'!$A15,$B$4:$W$31,6,FALSE)</f>
        <v>42.07</v>
      </c>
      <c r="H46" s="23">
        <f>VLOOKUP('Disclaimer and notes'!$A15,$B$4:$W$31,7,FALSE)</f>
        <v>41.24</v>
      </c>
      <c r="I46" s="23">
        <f>VLOOKUP('Disclaimer and notes'!$A15,$B$4:$W$31,8,FALSE)</f>
        <v>41.07</v>
      </c>
      <c r="J46" s="23">
        <f>VLOOKUP('Disclaimer and notes'!$A15,$B$4:$W$31,9,FALSE)</f>
        <v>41.07</v>
      </c>
      <c r="K46" s="23">
        <f>VLOOKUP('Disclaimer and notes'!$A15,$B$4:$W$31,10,FALSE)</f>
        <v>46.19</v>
      </c>
      <c r="L46" s="23">
        <f>VLOOKUP('Disclaimer and notes'!$A15,$B$4:$W$31,11,FALSE)</f>
        <v>40.19</v>
      </c>
      <c r="M46" s="23">
        <f>VLOOKUP('Disclaimer and notes'!$A15,$B$4:$W$31,12,FALSE)</f>
        <v>45.93</v>
      </c>
      <c r="N46" s="23">
        <f>VLOOKUP('Disclaimer and notes'!$A15,$B$4:$W$31,13,FALSE)</f>
        <v>45.9</v>
      </c>
      <c r="O46" s="23">
        <f>VLOOKUP('Disclaimer and notes'!$A15,$B$4:$W$31,14,FALSE)</f>
        <v>45.98</v>
      </c>
      <c r="P46" s="23">
        <f>VLOOKUP('Disclaimer and notes'!$A15,$B$4:$W$31,15,FALSE)</f>
        <v>44.48</v>
      </c>
      <c r="Q46" s="23">
        <f>VLOOKUP('Disclaimer and notes'!$A15,$B$4:$W$31,16,FALSE)</f>
        <v>45</v>
      </c>
      <c r="R46" s="23">
        <f>VLOOKUP('Disclaimer and notes'!$A15,$B$4:$W$31,17,FALSE)</f>
        <v>48.27</v>
      </c>
      <c r="S46" s="23">
        <f>VLOOKUP('Disclaimer and notes'!$A15,$B$4:$W$31,18,FALSE)</f>
        <v>46.78</v>
      </c>
      <c r="T46" s="23">
        <f>VLOOKUP('Disclaimer and notes'!$A15,$B$4:$W$31,19,FALSE)</f>
        <v>49.13</v>
      </c>
      <c r="U46" s="23">
        <f>VLOOKUP('Disclaimer and notes'!$A15,$B$4:$W$31,20,FALSE)</f>
        <v>51.97</v>
      </c>
      <c r="V46" s="23">
        <f>VLOOKUP('Disclaimer and notes'!$A15,$B$4:$W$31,21,FALSE)</f>
        <v>52.12</v>
      </c>
      <c r="W46" s="23">
        <f>VLOOKUP('Disclaimer and notes'!$A15,$B$4:$W$31,22,FALSE)</f>
        <v>53</v>
      </c>
      <c r="X46" s="23">
        <f>VLOOKUP('Disclaimer and notes'!$A15,$B$4:$X$31,23,FALSE)</f>
        <v>54.15</v>
      </c>
      <c r="Y46" s="23">
        <f>VLOOKUP('Disclaimer and notes'!$A15,$B$4:$Y$31,24,FALSE)</f>
        <v>54.23</v>
      </c>
      <c r="Z46" s="88">
        <f>VLOOKUP('Disclaimer and notes'!$A15,$B$4:$Z$31,25,FALSE)</f>
        <v>54.57</v>
      </c>
      <c r="AA46" s="23">
        <f>VLOOKUP('Disclaimer and notes'!$A15,$B$4:$AA$31,26,FALSE)</f>
        <v>55.33</v>
      </c>
    </row>
    <row r="47" spans="2:27">
      <c r="B47" s="20" t="str">
        <f>VLOOKUP('Disclaimer and notes'!A16,$B$4:$B$31,1,FALSE)</f>
        <v>Netherlands</v>
      </c>
      <c r="C47" s="23">
        <f>VLOOKUP('Disclaimer and notes'!$A16,$B$4:$W$31,2,FALSE)</f>
        <v>1600</v>
      </c>
      <c r="D47" s="23">
        <f>VLOOKUP('Disclaimer and notes'!$A16,$B$4:$W$31,3,FALSE)</f>
        <v>1570</v>
      </c>
      <c r="E47" s="23">
        <f>VLOOKUP('Disclaimer and notes'!$A16,$B$4:$W$31,4,FALSE)</f>
        <v>1532</v>
      </c>
      <c r="F47" s="23">
        <f>VLOOKUP('Disclaimer and notes'!$A16,$B$4:$W$31,5,FALSE)</f>
        <v>1551</v>
      </c>
      <c r="G47" s="23">
        <f>VLOOKUP('Disclaimer and notes'!$A16,$B$4:$W$31,6,FALSE)</f>
        <v>1546</v>
      </c>
      <c r="H47" s="23">
        <f>VLOOKUP('Disclaimer and notes'!$A16,$B$4:$W$31,7,FALSE)</f>
        <v>1551.43</v>
      </c>
      <c r="I47" s="23">
        <f>VLOOKUP('Disclaimer and notes'!$A16,$B$4:$W$31,8,FALSE)</f>
        <v>1502</v>
      </c>
      <c r="J47" s="23">
        <f>VLOOKUP('Disclaimer and notes'!$A16,$B$4:$W$31,9,FALSE)</f>
        <v>1486</v>
      </c>
      <c r="K47" s="23">
        <f>VLOOKUP('Disclaimer and notes'!$A16,$B$4:$W$31,10,FALSE)</f>
        <v>1443</v>
      </c>
      <c r="L47" s="23">
        <f>VLOOKUP('Disclaimer and notes'!$A16,$B$4:$W$31,11,FALSE)</f>
        <v>1490</v>
      </c>
      <c r="M47" s="23">
        <f>VLOOKUP('Disclaimer and notes'!$A16,$B$4:$W$31,12,FALSE)</f>
        <v>1587</v>
      </c>
      <c r="N47" s="23">
        <f>VLOOKUP('Disclaimer and notes'!$A16,$B$4:$W$31,13,FALSE)</f>
        <v>1562</v>
      </c>
      <c r="O47" s="23">
        <f>VLOOKUP('Disclaimer and notes'!$A16,$B$4:$W$31,14,FALSE)</f>
        <v>1518</v>
      </c>
      <c r="P47" s="23">
        <f>VLOOKUP('Disclaimer and notes'!$A16,$B$4:$W$31,15,FALSE)</f>
        <v>1504</v>
      </c>
      <c r="Q47" s="23">
        <f>VLOOKUP('Disclaimer and notes'!$A16,$B$4:$W$31,16,FALSE)</f>
        <v>1541</v>
      </c>
      <c r="R47" s="23">
        <f>VLOOKUP('Disclaimer and notes'!$A16,$B$4:$W$31,17,FALSE)</f>
        <v>1597</v>
      </c>
      <c r="S47" s="23">
        <f>VLOOKUP('Disclaimer and notes'!$A16,$B$4:$W$31,18,FALSE)</f>
        <v>1610</v>
      </c>
      <c r="T47" s="23">
        <f>VLOOKUP('Disclaimer and notes'!$A16,$B$4:$W$31,19,FALSE)</f>
        <v>1717</v>
      </c>
      <c r="U47" s="23">
        <f>VLOOKUP('Disclaimer and notes'!$A16,$B$4:$W$31,20,FALSE)</f>
        <v>1794</v>
      </c>
      <c r="V47" s="23">
        <f>VLOOKUP('Disclaimer and notes'!$A16,$B$4:$W$31,21,FALSE)</f>
        <v>1665</v>
      </c>
      <c r="W47" s="23">
        <f>VLOOKUP('Disclaimer and notes'!$A16,$B$4:$W$31,22,FALSE)</f>
        <v>1552</v>
      </c>
      <c r="X47" s="23">
        <f>VLOOKUP('Disclaimer and notes'!$A16,$B$4:$X$31,23,FALSE)</f>
        <v>1590</v>
      </c>
      <c r="Y47" s="23">
        <f>VLOOKUP('Disclaimer and notes'!$A16,$B$4:$Y$31,24,FALSE)</f>
        <v>1569</v>
      </c>
      <c r="Z47" s="88">
        <f>VLOOKUP('Disclaimer and notes'!$A16,$B$4:$Z$31,25,FALSE)</f>
        <v>1554</v>
      </c>
      <c r="AA47" s="23">
        <f>VLOOKUP('Disclaimer and notes'!$A16,$B$4:$AA$31,26,FALSE)</f>
        <v>1570</v>
      </c>
    </row>
    <row r="48" spans="2:27">
      <c r="B48" s="20" t="str">
        <f>VLOOKUP('Disclaimer and notes'!A17,$B$4:$B$31,1,FALSE)</f>
        <v>Portugal</v>
      </c>
      <c r="C48" s="23">
        <f>VLOOKUP('Disclaimer and notes'!$A17,$B$4:$W$31,2,FALSE)</f>
        <v>372</v>
      </c>
      <c r="D48" s="23">
        <f>VLOOKUP('Disclaimer and notes'!$A17,$B$4:$W$31,3,FALSE)</f>
        <v>356.74</v>
      </c>
      <c r="E48" s="23">
        <f>VLOOKUP('Disclaimer and notes'!$A17,$B$4:$W$31,4,FALSE)</f>
        <v>328.99</v>
      </c>
      <c r="F48" s="23">
        <f>VLOOKUP('Disclaimer and notes'!$A17,$B$4:$W$31,5,FALSE)</f>
        <v>304.99</v>
      </c>
      <c r="G48" s="23">
        <f>VLOOKUP('Disclaimer and notes'!$A17,$B$4:$W$31,6,FALSE)</f>
        <v>299.06</v>
      </c>
      <c r="H48" s="23">
        <f>VLOOKUP('Disclaimer and notes'!$A17,$B$4:$W$31,7,FALSE)</f>
        <v>288.39999999999998</v>
      </c>
      <c r="I48" s="23">
        <f>VLOOKUP('Disclaimer and notes'!$A17,$B$4:$W$31,8,FALSE)</f>
        <v>296.70999999999998</v>
      </c>
      <c r="J48" s="23">
        <f>VLOOKUP('Disclaimer and notes'!$A17,$B$4:$W$31,9,FALSE)</f>
        <v>284.97000000000003</v>
      </c>
      <c r="K48" s="23">
        <f>VLOOKUP('Disclaimer and notes'!$A17,$B$4:$W$31,10,FALSE)</f>
        <v>270.37</v>
      </c>
      <c r="L48" s="23">
        <f>VLOOKUP('Disclaimer and notes'!$A17,$B$4:$W$31,11,FALSE)</f>
        <v>269.26</v>
      </c>
      <c r="M48" s="23">
        <f>VLOOKUP('Disclaimer and notes'!$A17,$B$4:$W$31,12,FALSE)</f>
        <v>264.82</v>
      </c>
      <c r="N48" s="23">
        <f>VLOOKUP('Disclaimer and notes'!$A17,$B$4:$W$31,13,FALSE)</f>
        <v>255.41</v>
      </c>
      <c r="O48" s="23">
        <f>VLOOKUP('Disclaimer and notes'!$A17,$B$4:$W$31,14,FALSE)</f>
        <v>243.24</v>
      </c>
      <c r="P48" s="23">
        <f>VLOOKUP('Disclaimer and notes'!$A17,$B$4:$W$31,15,FALSE)</f>
        <v>241.95</v>
      </c>
      <c r="Q48" s="23">
        <f>VLOOKUP('Disclaimer and notes'!$A17,$B$4:$W$31,16,FALSE)</f>
        <v>236.56</v>
      </c>
      <c r="R48" s="23">
        <f>VLOOKUP('Disclaimer and notes'!$A17,$B$4:$W$31,17,FALSE)</f>
        <v>230.84</v>
      </c>
      <c r="S48" s="23">
        <f>VLOOKUP('Disclaimer and notes'!$A17,$B$4:$W$31,18,FALSE)</f>
        <v>233.83</v>
      </c>
      <c r="T48" s="23">
        <f>VLOOKUP('Disclaimer and notes'!$A17,$B$4:$W$31,19,FALSE)</f>
        <v>243.26</v>
      </c>
      <c r="U48" s="23">
        <f>VLOOKUP('Disclaimer and notes'!$A17,$B$4:$W$31,20,FALSE)</f>
        <v>238.91</v>
      </c>
      <c r="V48" s="23">
        <f>VLOOKUP('Disclaimer and notes'!$A17,$B$4:$W$31,21,FALSE)</f>
        <v>238.63</v>
      </c>
      <c r="W48" s="23">
        <f>VLOOKUP('Disclaimer and notes'!$A17,$B$4:$W$31,22,FALSE)</f>
        <v>235.47</v>
      </c>
      <c r="X48" s="23">
        <f>VLOOKUP('Disclaimer and notes'!$A17,$B$4:$X$31,23,FALSE)</f>
        <v>234.23</v>
      </c>
      <c r="Y48" s="23">
        <f>VLOOKUP('Disclaimer and notes'!$A17,$B$4:$Y$31,24,FALSE)</f>
        <v>232.75</v>
      </c>
      <c r="Z48" s="88">
        <f>VLOOKUP('Disclaimer and notes'!$A17,$B$4:$Z$31,25,FALSE)</f>
        <v>230.02</v>
      </c>
      <c r="AA48" s="23">
        <f>VLOOKUP('Disclaimer and notes'!$A17,$B$4:$AA$31,26,FALSE)</f>
        <v>224.16</v>
      </c>
    </row>
    <row r="49" spans="2:29">
      <c r="B49" s="20" t="str">
        <f>VLOOKUP('Disclaimer and notes'!A18,$B$4:$B$31,1,FALSE)</f>
        <v>Spain</v>
      </c>
      <c r="C49" s="23">
        <f>VLOOKUP('Disclaimer and notes'!$A18,$B$4:$W$31,2,FALSE)</f>
        <v>1278</v>
      </c>
      <c r="D49" s="23">
        <f>VLOOKUP('Disclaimer and notes'!$A18,$B$4:$W$31,3,FALSE)</f>
        <v>1207</v>
      </c>
      <c r="E49" s="23">
        <f>VLOOKUP('Disclaimer and notes'!$A18,$B$4:$W$31,4,FALSE)</f>
        <v>1140.57</v>
      </c>
      <c r="F49" s="23">
        <f>VLOOKUP('Disclaimer and notes'!$A18,$B$4:$W$31,5,FALSE)</f>
        <v>1181.99</v>
      </c>
      <c r="G49" s="23">
        <f>VLOOKUP('Disclaimer and notes'!$A18,$B$4:$W$31,6,FALSE)</f>
        <v>1154.21</v>
      </c>
      <c r="H49" s="23">
        <f>VLOOKUP('Disclaimer and notes'!$A18,$B$4:$W$31,7,FALSE)</f>
        <v>1117.67</v>
      </c>
      <c r="I49" s="23">
        <f>VLOOKUP('Disclaimer and notes'!$A18,$B$4:$W$31,8,FALSE)</f>
        <v>1056.92</v>
      </c>
      <c r="J49" s="23">
        <f>VLOOKUP('Disclaimer and notes'!$A18,$B$4:$W$31,9,FALSE)</f>
        <v>1017.93</v>
      </c>
      <c r="K49" s="23">
        <f>VLOOKUP('Disclaimer and notes'!$A18,$B$4:$W$31,10,FALSE)</f>
        <v>942</v>
      </c>
      <c r="L49" s="23">
        <f>VLOOKUP('Disclaimer and notes'!$A18,$B$4:$W$31,11,FALSE)</f>
        <v>903.29</v>
      </c>
      <c r="M49" s="23">
        <f>VLOOKUP('Disclaimer and notes'!$A18,$B$4:$W$31,12,FALSE)</f>
        <v>888.29</v>
      </c>
      <c r="N49" s="23">
        <f>VLOOKUP('Disclaimer and notes'!$A18,$B$4:$W$31,13,FALSE)</f>
        <v>828.35</v>
      </c>
      <c r="O49" s="23">
        <f>VLOOKUP('Disclaimer and notes'!$A18,$B$4:$W$31,14,FALSE)</f>
        <v>845.29</v>
      </c>
      <c r="P49" s="23">
        <f>VLOOKUP('Disclaimer and notes'!$A18,$B$4:$W$31,15,FALSE)</f>
        <v>797.89</v>
      </c>
      <c r="Q49" s="23">
        <f>VLOOKUP('Disclaimer and notes'!$A18,$B$4:$W$31,16,FALSE)</f>
        <v>827.21</v>
      </c>
      <c r="R49" s="23">
        <f>VLOOKUP('Disclaimer and notes'!$A18,$B$4:$W$31,17,FALSE)</f>
        <v>844.06</v>
      </c>
      <c r="S49" s="23">
        <f>VLOOKUP('Disclaimer and notes'!$A18,$B$4:$W$31,18,FALSE)</f>
        <v>844.79</v>
      </c>
      <c r="T49" s="23">
        <f>VLOOKUP('Disclaimer and notes'!$A18,$B$4:$W$31,19,FALSE)</f>
        <v>844.11</v>
      </c>
      <c r="U49" s="23">
        <f>VLOOKUP('Disclaimer and notes'!$A18,$B$4:$W$31,20,FALSE)</f>
        <v>834.45</v>
      </c>
      <c r="V49" s="23">
        <f>VLOOKUP('Disclaimer and notes'!$A18,$B$4:$W$31,21,FALSE)</f>
        <v>823.39</v>
      </c>
      <c r="W49" s="23">
        <f>VLOOKUP('Disclaimer and notes'!$A18,$B$4:$W$31,22,FALSE)</f>
        <v>816.69</v>
      </c>
      <c r="X49" s="23">
        <f>VLOOKUP('Disclaimer and notes'!$A18,$B$4:$X$31,23,FALSE)</f>
        <v>812.87</v>
      </c>
      <c r="Y49" s="23">
        <f>VLOOKUP('Disclaimer and notes'!$A18,$B$4:$Y$31,24,FALSE)</f>
        <v>810.74</v>
      </c>
      <c r="Z49" s="88">
        <f>VLOOKUP('Disclaimer and notes'!$A18,$B$4:$Z$31,25,FALSE)</f>
        <v>808.86</v>
      </c>
      <c r="AA49" s="23">
        <f>VLOOKUP('Disclaimer and notes'!$A18,$B$4:$AA$31,26,FALSE)</f>
        <v>810.11</v>
      </c>
    </row>
    <row r="50" spans="2:29">
      <c r="B50" s="20" t="str">
        <f>VLOOKUP('Disclaimer and notes'!A19,$B$4:$B$31,1,FALSE)</f>
        <v>Sweden</v>
      </c>
      <c r="C50" s="23">
        <f>VLOOKUP('Disclaimer and notes'!$A19,$B$4:$W$31,2,FALSE)</f>
        <v>471.1</v>
      </c>
      <c r="D50" s="23">
        <f>VLOOKUP('Disclaimer and notes'!$A19,$B$4:$W$31,3,FALSE)</f>
        <v>447.4</v>
      </c>
      <c r="E50" s="23">
        <f>VLOOKUP('Disclaimer and notes'!$A19,$B$4:$W$31,4,FALSE)</f>
        <v>425.8</v>
      </c>
      <c r="F50" s="23">
        <f>VLOOKUP('Disclaimer and notes'!$A19,$B$4:$W$31,5,FALSE)</f>
        <v>425.33</v>
      </c>
      <c r="G50" s="23">
        <f>VLOOKUP('Disclaimer and notes'!$A19,$B$4:$W$31,6,FALSE)</f>
        <v>403.4</v>
      </c>
      <c r="H50" s="23">
        <f>VLOOKUP('Disclaimer and notes'!$A19,$B$4:$W$31,7,FALSE)</f>
        <v>403.7</v>
      </c>
      <c r="I50" s="23">
        <f>VLOOKUP('Disclaimer and notes'!$A19,$B$4:$W$31,8,FALSE)</f>
        <v>401.12</v>
      </c>
      <c r="J50" s="23">
        <f>VLOOKUP('Disclaimer and notes'!$A19,$B$4:$W$31,9,FALSE)</f>
        <v>390.68</v>
      </c>
      <c r="K50" s="23">
        <f>VLOOKUP('Disclaimer and notes'!$A19,$B$4:$W$31,10,FALSE)</f>
        <v>384.69</v>
      </c>
      <c r="L50" s="23">
        <f>VLOOKUP('Disclaimer and notes'!$A19,$B$4:$W$31,11,FALSE)</f>
        <v>365.73</v>
      </c>
      <c r="M50" s="23">
        <f>VLOOKUP('Disclaimer and notes'!$A19,$B$4:$W$31,12,FALSE)</f>
        <v>365.58</v>
      </c>
      <c r="N50" s="23">
        <f>VLOOKUP('Disclaimer and notes'!$A19,$B$4:$W$31,13,FALSE)</f>
        <v>354.22</v>
      </c>
      <c r="O50" s="23">
        <f>VLOOKUP('Disclaimer and notes'!$A19,$B$4:$W$31,14,FALSE)</f>
        <v>348.56</v>
      </c>
      <c r="P50" s="23">
        <f>VLOOKUP('Disclaimer and notes'!$A19,$B$4:$W$31,15,FALSE)</f>
        <v>347.65</v>
      </c>
      <c r="Q50" s="23">
        <f>VLOOKUP('Disclaimer and notes'!$A19,$B$4:$W$31,16,FALSE)</f>
        <v>345.53</v>
      </c>
      <c r="R50" s="23">
        <f>VLOOKUP('Disclaimer and notes'!$A19,$B$4:$W$31,17,FALSE)</f>
        <v>346.12</v>
      </c>
      <c r="S50" s="23">
        <f>VLOOKUP('Disclaimer and notes'!$A19,$B$4:$W$31,18,FALSE)</f>
        <v>344.19</v>
      </c>
      <c r="T50" s="23">
        <f>VLOOKUP('Disclaimer and notes'!$A19,$B$4:$W$31,19,FALSE)</f>
        <v>336.8</v>
      </c>
      <c r="U50" s="23">
        <f>VLOOKUP('Disclaimer and notes'!$A19,$B$4:$W$31,20,FALSE)</f>
        <v>326.12</v>
      </c>
      <c r="V50" s="23">
        <f>VLOOKUP('Disclaimer and notes'!$A19,$B$4:$W$31,21,FALSE)</f>
        <v>323.44</v>
      </c>
      <c r="W50" s="23">
        <f>VLOOKUP('Disclaimer and notes'!$A19,$B$4:$W$31,22,FALSE)</f>
        <v>313.05</v>
      </c>
      <c r="X50" s="23">
        <f>VLOOKUP('Disclaimer and notes'!$A19,$B$4:$X$31,23,FALSE)</f>
        <v>301.38</v>
      </c>
      <c r="Y50" s="23">
        <f>VLOOKUP('Disclaimer and notes'!$A19,$B$4:$Y$31,24,FALSE)</f>
        <v>304.39999999999998</v>
      </c>
      <c r="Z50" s="88">
        <f>VLOOKUP('Disclaimer and notes'!$A19,$B$4:$Z$31,25,FALSE)</f>
        <v>299.60000000000002</v>
      </c>
      <c r="AA50" s="23">
        <f>VLOOKUP('Disclaimer and notes'!$A19,$B$4:$AA$31,26,FALSE)</f>
        <v>297.67</v>
      </c>
    </row>
    <row r="51" spans="2:29">
      <c r="B51" s="20"/>
      <c r="C51" s="23"/>
      <c r="D51" s="23"/>
      <c r="E51" s="23"/>
      <c r="F51" s="23"/>
      <c r="G51" s="23"/>
      <c r="H51" s="23"/>
      <c r="I51" s="23"/>
      <c r="J51" s="23"/>
      <c r="K51" s="23"/>
      <c r="L51" s="23"/>
      <c r="M51" s="23"/>
      <c r="N51" s="23"/>
      <c r="O51" s="23"/>
      <c r="P51" s="23"/>
      <c r="Q51" s="23"/>
      <c r="R51" s="23"/>
      <c r="S51" s="23"/>
      <c r="T51" s="23"/>
      <c r="U51" s="23"/>
      <c r="V51" s="23"/>
      <c r="W51" s="23"/>
      <c r="X51" s="23"/>
      <c r="Y51" s="23"/>
      <c r="Z51" s="88"/>
    </row>
    <row r="52" spans="2:29">
      <c r="Z52" s="88"/>
    </row>
    <row r="53" spans="2:29">
      <c r="B53" s="20" t="s">
        <v>26</v>
      </c>
      <c r="C53" s="26">
        <f>SUM(C37:C51)</f>
        <v>18941.489999999998</v>
      </c>
      <c r="D53" s="26">
        <f t="shared" ref="D53:W53" si="1">SUM(D37:D51)</f>
        <v>18585.680000000004</v>
      </c>
      <c r="E53" s="26">
        <f t="shared" si="1"/>
        <v>17544.910000000003</v>
      </c>
      <c r="F53" s="26">
        <f t="shared" si="1"/>
        <v>17766.120000000003</v>
      </c>
      <c r="G53" s="26">
        <f t="shared" si="1"/>
        <v>17279.910000000003</v>
      </c>
      <c r="H53" s="26">
        <f t="shared" si="1"/>
        <v>17010.689999999999</v>
      </c>
      <c r="I53" s="26">
        <f t="shared" si="1"/>
        <v>16636.649999999998</v>
      </c>
      <c r="J53" s="26">
        <f t="shared" si="1"/>
        <v>16223.26</v>
      </c>
      <c r="K53" s="26">
        <f t="shared" si="1"/>
        <v>15856.720000000001</v>
      </c>
      <c r="L53" s="26">
        <f t="shared" si="1"/>
        <v>15808.41</v>
      </c>
      <c r="M53" s="26">
        <f t="shared" si="1"/>
        <v>16148.980000000001</v>
      </c>
      <c r="N53" s="26">
        <f t="shared" si="1"/>
        <v>15805.269999999999</v>
      </c>
      <c r="O53" s="26">
        <f t="shared" si="1"/>
        <v>15705.549999999997</v>
      </c>
      <c r="P53" s="26">
        <f t="shared" si="1"/>
        <v>15609.259999999998</v>
      </c>
      <c r="Q53" s="26">
        <f t="shared" si="1"/>
        <v>15916.9</v>
      </c>
      <c r="R53" s="26">
        <f t="shared" si="1"/>
        <v>16213.91</v>
      </c>
      <c r="S53" s="26">
        <f t="shared" si="1"/>
        <v>16255.300000000001</v>
      </c>
      <c r="T53" s="26">
        <f t="shared" si="1"/>
        <v>16434.77</v>
      </c>
      <c r="U53" s="26">
        <f t="shared" si="1"/>
        <v>16472.71</v>
      </c>
      <c r="V53" s="26">
        <f t="shared" si="1"/>
        <v>16287.06</v>
      </c>
      <c r="W53" s="26">
        <f t="shared" si="1"/>
        <v>15924.639999999998</v>
      </c>
      <c r="X53" s="26">
        <f t="shared" ref="X53:AA53" si="2">SUM(X37:X51)</f>
        <v>15766.56</v>
      </c>
      <c r="Y53" s="26">
        <f t="shared" si="2"/>
        <v>15598.869999999999</v>
      </c>
      <c r="Z53" s="89">
        <f t="shared" si="2"/>
        <v>15413.980000000001</v>
      </c>
      <c r="AA53" s="26">
        <f t="shared" si="2"/>
        <v>15354.359999999999</v>
      </c>
    </row>
    <row r="54" spans="2:29">
      <c r="Z54" s="88"/>
    </row>
    <row r="55" spans="2:29">
      <c r="B55" s="20" t="s">
        <v>94</v>
      </c>
      <c r="D55" s="23">
        <f>D53-C53</f>
        <v>-355.80999999999403</v>
      </c>
      <c r="E55" s="23">
        <f t="shared" ref="E55:X55" si="3">E53-D53</f>
        <v>-1040.7700000000004</v>
      </c>
      <c r="F55" s="23">
        <f t="shared" si="3"/>
        <v>221.20999999999913</v>
      </c>
      <c r="G55" s="23">
        <f t="shared" si="3"/>
        <v>-486.20999999999913</v>
      </c>
      <c r="H55" s="23">
        <f t="shared" si="3"/>
        <v>-269.2200000000048</v>
      </c>
      <c r="I55" s="23">
        <f t="shared" si="3"/>
        <v>-374.04000000000087</v>
      </c>
      <c r="J55" s="23">
        <f t="shared" si="3"/>
        <v>-413.3899999999976</v>
      </c>
      <c r="K55" s="23">
        <f t="shared" si="3"/>
        <v>-366.53999999999905</v>
      </c>
      <c r="L55" s="23">
        <f t="shared" si="3"/>
        <v>-48.31000000000131</v>
      </c>
      <c r="M55" s="23">
        <f t="shared" si="3"/>
        <v>340.57000000000153</v>
      </c>
      <c r="N55" s="23">
        <f t="shared" si="3"/>
        <v>-343.71000000000276</v>
      </c>
      <c r="O55" s="23">
        <f t="shared" si="3"/>
        <v>-99.720000000001164</v>
      </c>
      <c r="P55" s="23">
        <f t="shared" si="3"/>
        <v>-96.289999999999054</v>
      </c>
      <c r="Q55" s="23">
        <f t="shared" si="3"/>
        <v>307.64000000000124</v>
      </c>
      <c r="R55" s="23">
        <f t="shared" si="3"/>
        <v>297.01000000000022</v>
      </c>
      <c r="S55" s="23">
        <f t="shared" si="3"/>
        <v>41.390000000001237</v>
      </c>
      <c r="T55" s="23">
        <f t="shared" si="3"/>
        <v>179.46999999999935</v>
      </c>
      <c r="U55" s="23">
        <f t="shared" si="3"/>
        <v>37.93999999999869</v>
      </c>
      <c r="V55" s="23">
        <f t="shared" si="3"/>
        <v>-185.64999999999964</v>
      </c>
      <c r="W55" s="23">
        <f t="shared" si="3"/>
        <v>-362.42000000000189</v>
      </c>
      <c r="X55" s="23">
        <f t="shared" si="3"/>
        <v>-158.07999999999811</v>
      </c>
      <c r="Y55" s="23">
        <f>Y53-X53</f>
        <v>-167.69000000000051</v>
      </c>
      <c r="Z55" s="88">
        <f t="shared" ref="Z55:AA55" si="4">Z53-Y53</f>
        <v>-184.8899999999976</v>
      </c>
      <c r="AA55" s="23">
        <f t="shared" si="4"/>
        <v>-59.620000000002619</v>
      </c>
    </row>
    <row r="56" spans="2:29">
      <c r="D56" s="27">
        <f>D55/C53</f>
        <v>-1.8784689060891941E-2</v>
      </c>
      <c r="E56" s="27">
        <f t="shared" ref="E56:X56" si="5">E55/D53</f>
        <v>-5.5998489159395849E-2</v>
      </c>
      <c r="F56" s="27">
        <f t="shared" si="5"/>
        <v>1.2608215146159148E-2</v>
      </c>
      <c r="G56" s="27">
        <f t="shared" si="5"/>
        <v>-2.7367258579813661E-2</v>
      </c>
      <c r="H56" s="27">
        <f t="shared" si="5"/>
        <v>-1.5579942256643973E-2</v>
      </c>
      <c r="I56" s="27">
        <f t="shared" si="5"/>
        <v>-2.1988526038626353E-2</v>
      </c>
      <c r="J56" s="27">
        <f t="shared" si="5"/>
        <v>-2.484815152088898E-2</v>
      </c>
      <c r="K56" s="27">
        <f t="shared" si="5"/>
        <v>-2.2593486142735743E-2</v>
      </c>
      <c r="L56" s="27">
        <f t="shared" si="5"/>
        <v>-3.0466578207852132E-3</v>
      </c>
      <c r="M56" s="27">
        <f t="shared" si="5"/>
        <v>2.1543596098532462E-2</v>
      </c>
      <c r="N56" s="27">
        <f t="shared" si="5"/>
        <v>-2.1283697174682408E-2</v>
      </c>
      <c r="O56" s="27">
        <f t="shared" si="5"/>
        <v>-6.3092879779972867E-3</v>
      </c>
      <c r="P56" s="27">
        <f t="shared" si="5"/>
        <v>-6.130953707447308E-3</v>
      </c>
      <c r="Q56" s="27">
        <f t="shared" si="5"/>
        <v>1.9708813870740912E-2</v>
      </c>
      <c r="R56" s="27">
        <f t="shared" si="5"/>
        <v>1.8660040585792473E-2</v>
      </c>
      <c r="S56" s="27">
        <f t="shared" si="5"/>
        <v>2.5527463764139086E-3</v>
      </c>
      <c r="T56" s="27">
        <f t="shared" si="5"/>
        <v>1.1040706723345575E-2</v>
      </c>
      <c r="U56" s="27">
        <f t="shared" si="5"/>
        <v>2.3085202896054335E-3</v>
      </c>
      <c r="V56" s="27">
        <f t="shared" si="5"/>
        <v>-1.1270155305350464E-2</v>
      </c>
      <c r="W56" s="27">
        <f t="shared" si="5"/>
        <v>-2.225202092949875E-2</v>
      </c>
      <c r="X56" s="27">
        <f t="shared" si="5"/>
        <v>-9.9267550161258357E-3</v>
      </c>
      <c r="Y56" s="27">
        <f>Y55/X53</f>
        <v>-1.0635801341573591E-2</v>
      </c>
      <c r="Z56" s="90">
        <f t="shared" ref="Z56:AA56" si="6">Z55/Y53</f>
        <v>-1.1852781643798403E-2</v>
      </c>
      <c r="AA56" s="27">
        <f t="shared" si="6"/>
        <v>-3.8679173062377537E-3</v>
      </c>
    </row>
    <row r="57" spans="2:29">
      <c r="Z57" s="88"/>
    </row>
    <row r="58" spans="2:29">
      <c r="Z58" s="88"/>
    </row>
    <row r="59" spans="2:29">
      <c r="B59" s="92" t="s">
        <v>100</v>
      </c>
      <c r="C59" s="92"/>
      <c r="D59" s="92"/>
      <c r="E59" s="92"/>
      <c r="F59" s="92"/>
      <c r="G59" s="92"/>
      <c r="H59" s="92"/>
      <c r="I59" s="92"/>
      <c r="J59" s="92"/>
      <c r="K59" s="92"/>
      <c r="L59" s="92"/>
      <c r="M59" s="92"/>
      <c r="N59" s="92"/>
      <c r="O59" s="92"/>
      <c r="P59" s="92"/>
      <c r="Q59" s="92"/>
      <c r="R59" s="92"/>
      <c r="S59" s="92"/>
      <c r="T59" s="92"/>
      <c r="U59" s="92"/>
      <c r="V59" s="92"/>
      <c r="W59" s="92"/>
      <c r="Z59" s="88"/>
    </row>
    <row r="60" spans="2:29">
      <c r="C60" s="20">
        <v>1998</v>
      </c>
      <c r="D60" s="20">
        <v>1999</v>
      </c>
      <c r="E60" s="20">
        <v>2000</v>
      </c>
      <c r="F60" s="20">
        <v>2001</v>
      </c>
      <c r="G60" s="20">
        <v>2002</v>
      </c>
      <c r="H60" s="20">
        <v>2003</v>
      </c>
      <c r="I60" s="20">
        <v>2004</v>
      </c>
      <c r="J60" s="20">
        <v>2005</v>
      </c>
      <c r="K60" s="20">
        <v>2006</v>
      </c>
      <c r="L60" s="20">
        <v>2007</v>
      </c>
      <c r="M60" s="20">
        <v>2008</v>
      </c>
      <c r="N60" s="20">
        <v>2009</v>
      </c>
      <c r="O60" s="20">
        <v>2010</v>
      </c>
      <c r="P60" s="20">
        <v>2011</v>
      </c>
      <c r="Q60" s="20">
        <v>2012</v>
      </c>
      <c r="R60" s="20">
        <v>2013</v>
      </c>
      <c r="S60" s="20">
        <v>2014</v>
      </c>
      <c r="T60" s="20">
        <v>2015</v>
      </c>
      <c r="U60" s="20">
        <v>2016</v>
      </c>
      <c r="V60" s="20">
        <v>2017</v>
      </c>
      <c r="W60" s="20">
        <v>2018</v>
      </c>
      <c r="X60" s="20">
        <v>2019</v>
      </c>
      <c r="Y60" s="20">
        <v>2020</v>
      </c>
      <c r="Z60" s="89">
        <v>2021</v>
      </c>
      <c r="AA60" s="20">
        <v>2022</v>
      </c>
    </row>
    <row r="61" spans="2:29">
      <c r="B61" s="20" t="str">
        <f>VLOOKUP('Disclaimer and notes'!$F6,$B$4:$W$31,1,FALSE)</f>
        <v>Bulgaria</v>
      </c>
      <c r="C61" s="25">
        <f>VLOOKUP('Disclaimer and notes'!$F6,$B$4:$W$31,2,FALSE)</f>
        <v>421.4</v>
      </c>
      <c r="D61" s="25">
        <f>VLOOKUP('Disclaimer and notes'!$F6,$B$4:$W$31,3,FALSE)</f>
        <v>431</v>
      </c>
      <c r="E61" s="25">
        <f>VLOOKUP('Disclaimer and notes'!$F6,$B$4:$W$31,4,FALSE)</f>
        <v>362.6</v>
      </c>
      <c r="F61" s="25">
        <f>VLOOKUP('Disclaimer and notes'!$F6,$B$4:$W$31,5,FALSE)</f>
        <v>358.6</v>
      </c>
      <c r="G61" s="25">
        <f>VLOOKUP('Disclaimer and notes'!$F6,$B$4:$W$31,6,FALSE)</f>
        <v>358.2</v>
      </c>
      <c r="H61" s="25">
        <f>VLOOKUP('Disclaimer and notes'!$F6,$B$4:$W$31,7,FALSE)</f>
        <v>361.8</v>
      </c>
      <c r="I61" s="25">
        <f>VLOOKUP('Disclaimer and notes'!$F6,$B$4:$W$31,8,FALSE)</f>
        <v>368.72</v>
      </c>
      <c r="J61" s="25">
        <f>VLOOKUP('Disclaimer and notes'!$F6,$B$4:$W$31,9,FALSE)</f>
        <v>347.75</v>
      </c>
      <c r="K61" s="25">
        <f>VLOOKUP('Disclaimer and notes'!$F6,$B$4:$W$31,10,FALSE)</f>
        <v>350.14</v>
      </c>
      <c r="L61" s="25">
        <f>VLOOKUP('Disclaimer and notes'!$F6,$B$4:$W$31,11,FALSE)</f>
        <v>335.89</v>
      </c>
      <c r="M61" s="25">
        <f>VLOOKUP('Disclaimer and notes'!$F6,$B$4:$W$31,12,FALSE)</f>
        <v>314.67</v>
      </c>
      <c r="N61" s="25">
        <f>VLOOKUP('Disclaimer and notes'!$F6,$B$4:$W$31,13,FALSE)</f>
        <v>296.76</v>
      </c>
      <c r="O61" s="25">
        <f>VLOOKUP('Disclaimer and notes'!$F6,$B$4:$W$31,14,FALSE)</f>
        <v>313.61</v>
      </c>
      <c r="P61" s="25">
        <f>VLOOKUP('Disclaimer and notes'!$F6,$B$4:$W$31,15,FALSE)</f>
        <v>313.18</v>
      </c>
      <c r="Q61" s="25">
        <f>VLOOKUP('Disclaimer and notes'!$F6,$B$4:$W$31,16,FALSE)</f>
        <v>294.49</v>
      </c>
      <c r="R61" s="25">
        <f>VLOOKUP('Disclaimer and notes'!$F6,$B$4:$W$31,17,FALSE)</f>
        <v>313.25</v>
      </c>
      <c r="S61" s="25">
        <f>VLOOKUP('Disclaimer and notes'!$F6,$B$4:$W$31,18,FALSE)</f>
        <v>301.70999999999998</v>
      </c>
      <c r="T61" s="25">
        <f>VLOOKUP('Disclaimer and notes'!$F6,$B$4:$W$31,19,FALSE)</f>
        <v>282.95999999999998</v>
      </c>
      <c r="U61" s="25">
        <f>VLOOKUP('Disclaimer and notes'!$F6,$B$4:$W$31,20,FALSE)</f>
        <v>278.92</v>
      </c>
      <c r="V61" s="25">
        <f>VLOOKUP('Disclaimer and notes'!$F6,$B$4:$W$31,21,FALSE)</f>
        <v>260.77999999999997</v>
      </c>
      <c r="W61" s="25">
        <f>VLOOKUP('Disclaimer and notes'!$F6,$B$4:$W$31,22,FALSE)</f>
        <v>244.36</v>
      </c>
      <c r="X61" s="25">
        <f>VLOOKUP('Disclaimer and notes'!$F6,$B$4:$X$31,23,FALSE)</f>
        <v>226.69</v>
      </c>
      <c r="Y61" s="25">
        <f>VLOOKUP('Disclaimer and notes'!$F6,$B$4:$Y$31,24,FALSE)</f>
        <v>241.94</v>
      </c>
      <c r="Z61" s="91">
        <f>VLOOKUP('Disclaimer and notes'!$F6,$B$4:$Z$31,25,FALSE)</f>
        <v>230.34</v>
      </c>
      <c r="AA61" s="25">
        <f>VLOOKUP('Disclaimer and notes'!$F6,$B$4:$AA$31,26,FALSE)</f>
        <v>212.53</v>
      </c>
      <c r="AB61" s="27">
        <f>AA61/Q61-1</f>
        <v>-0.27831165744167885</v>
      </c>
      <c r="AC61" s="23">
        <f>AA61-Q61</f>
        <v>-81.960000000000008</v>
      </c>
    </row>
    <row r="62" spans="2:29">
      <c r="B62" s="20" t="str">
        <f>VLOOKUP('Disclaimer and notes'!$F7,$B$4:$W$31,1,FALSE)</f>
        <v>Croatia</v>
      </c>
      <c r="C62" s="25" t="str">
        <f>VLOOKUP('Disclaimer and notes'!$F7,$B$4:$W$31,2,FALSE)</f>
        <v>:</v>
      </c>
      <c r="D62" s="25" t="str">
        <f>VLOOKUP('Disclaimer and notes'!$F7,$B$4:$W$31,3,FALSE)</f>
        <v>:</v>
      </c>
      <c r="E62" s="25" t="str">
        <f>VLOOKUP('Disclaimer and notes'!$F7,$B$4:$W$31,4,FALSE)</f>
        <v>:</v>
      </c>
      <c r="F62" s="25" t="str">
        <f>VLOOKUP('Disclaimer and notes'!$F7,$B$4:$W$31,5,FALSE)</f>
        <v>:</v>
      </c>
      <c r="G62" s="25" t="str">
        <f>VLOOKUP('Disclaimer and notes'!$F7,$B$4:$W$31,6,FALSE)</f>
        <v>:</v>
      </c>
      <c r="H62" s="25" t="str">
        <f>VLOOKUP('Disclaimer and notes'!$F7,$B$4:$W$31,7,FALSE)</f>
        <v>:</v>
      </c>
      <c r="I62" s="25" t="str">
        <f>VLOOKUP('Disclaimer and notes'!$F7,$B$4:$W$31,8,FALSE)</f>
        <v>:</v>
      </c>
      <c r="J62" s="25" t="str">
        <f>VLOOKUP('Disclaimer and notes'!$F7,$B$4:$W$31,9,FALSE)</f>
        <v>:</v>
      </c>
      <c r="K62" s="25" t="str">
        <f>VLOOKUP('Disclaimer and notes'!$F7,$B$4:$W$31,10,FALSE)</f>
        <v>:</v>
      </c>
      <c r="L62" s="25">
        <f>VLOOKUP('Disclaimer and notes'!$F7,$B$4:$W$31,11,FALSE)</f>
        <v>225.41</v>
      </c>
      <c r="M62" s="25">
        <f>VLOOKUP('Disclaimer and notes'!$F7,$B$4:$W$31,12,FALSE)</f>
        <v>212.6</v>
      </c>
      <c r="N62" s="25">
        <f>VLOOKUP('Disclaimer and notes'!$F7,$B$4:$W$31,13,FALSE)</f>
        <v>212.2</v>
      </c>
      <c r="O62" s="25">
        <f>VLOOKUP('Disclaimer and notes'!$F7,$B$4:$W$31,14,FALSE)</f>
        <v>206.5</v>
      </c>
      <c r="P62" s="25">
        <f>VLOOKUP('Disclaimer and notes'!$F7,$B$4:$W$31,15,FALSE)</f>
        <v>184.7</v>
      </c>
      <c r="Q62" s="25">
        <f>VLOOKUP('Disclaimer and notes'!$F7,$B$4:$W$31,16,FALSE)</f>
        <v>181</v>
      </c>
      <c r="R62" s="25">
        <f>VLOOKUP('Disclaimer and notes'!$F7,$B$4:$W$31,17,FALSE)</f>
        <v>168</v>
      </c>
      <c r="S62" s="25">
        <f>VLOOKUP('Disclaimer and notes'!$F7,$B$4:$W$31,18,FALSE)</f>
        <v>159</v>
      </c>
      <c r="T62" s="25">
        <f>VLOOKUP('Disclaimer and notes'!$F7,$B$4:$W$31,19,FALSE)</f>
        <v>152</v>
      </c>
      <c r="U62" s="25">
        <f>VLOOKUP('Disclaimer and notes'!$F7,$B$4:$W$31,20,FALSE)</f>
        <v>147</v>
      </c>
      <c r="V62" s="25">
        <f>VLOOKUP('Disclaimer and notes'!$F7,$B$4:$W$31,21,FALSE)</f>
        <v>139</v>
      </c>
      <c r="W62" s="25">
        <f>VLOOKUP('Disclaimer and notes'!$F7,$B$4:$W$31,22,FALSE)</f>
        <v>136</v>
      </c>
      <c r="X62" s="25">
        <f>VLOOKUP('Disclaimer and notes'!$F7,$B$4:$X$31,23,FALSE)</f>
        <v>130</v>
      </c>
      <c r="Y62" s="25">
        <f>VLOOKUP('Disclaimer and notes'!$F7,$B$4:$Y$31,24,FALSE)</f>
        <v>110</v>
      </c>
      <c r="Z62" s="91">
        <f>VLOOKUP('Disclaimer and notes'!$F7,$B$4:$Z$31,25,FALSE)</f>
        <v>102</v>
      </c>
      <c r="AA62" s="25">
        <f>VLOOKUP('Disclaimer and notes'!$F7,$B$4:$AA$31,26,FALSE)</f>
        <v>79</v>
      </c>
      <c r="AB62" s="27">
        <f t="shared" ref="AB62:AB73" si="7">AA62/Q62-1</f>
        <v>-0.56353591160220995</v>
      </c>
      <c r="AC62" s="23">
        <f t="shared" ref="AC62:AC73" si="8">AA62-Q62</f>
        <v>-102</v>
      </c>
    </row>
    <row r="63" spans="2:29">
      <c r="B63" s="20" t="str">
        <f>VLOOKUP('Disclaimer and notes'!$F8,$B$4:$W$31,1,FALSE)</f>
        <v>Cyprus</v>
      </c>
      <c r="C63" s="25">
        <f>VLOOKUP('Disclaimer and notes'!$F8,$B$4:$W$31,2,FALSE)</f>
        <v>23.82</v>
      </c>
      <c r="D63" s="25">
        <f>VLOOKUP('Disclaimer and notes'!$F8,$B$4:$W$31,3,FALSE)</f>
        <v>24.01</v>
      </c>
      <c r="E63" s="25">
        <f>VLOOKUP('Disclaimer and notes'!$F8,$B$4:$W$31,4,FALSE)</f>
        <v>23.51</v>
      </c>
      <c r="F63" s="25">
        <f>VLOOKUP('Disclaimer and notes'!$F8,$B$4:$W$31,5,FALSE)</f>
        <v>24.37</v>
      </c>
      <c r="G63" s="25">
        <f>VLOOKUP('Disclaimer and notes'!$F8,$B$4:$W$31,6,FALSE)</f>
        <v>26.23</v>
      </c>
      <c r="H63" s="25">
        <f>VLOOKUP('Disclaimer and notes'!$F8,$B$4:$W$31,7,FALSE)</f>
        <v>26.61</v>
      </c>
      <c r="I63" s="25">
        <f>VLOOKUP('Disclaimer and notes'!$F8,$B$4:$W$31,8,FALSE)</f>
        <v>26.08</v>
      </c>
      <c r="J63" s="25">
        <f>VLOOKUP('Disclaimer and notes'!$F8,$B$4:$W$31,9,FALSE)</f>
        <v>24.59</v>
      </c>
      <c r="K63" s="25">
        <f>VLOOKUP('Disclaimer and notes'!$F8,$B$4:$W$31,10,FALSE)</f>
        <v>23.93</v>
      </c>
      <c r="L63" s="25">
        <f>VLOOKUP('Disclaimer and notes'!$F8,$B$4:$W$31,11,FALSE)</f>
        <v>23.7</v>
      </c>
      <c r="M63" s="25">
        <f>VLOOKUP('Disclaimer and notes'!$F8,$B$4:$W$31,12,FALSE)</f>
        <v>23.64</v>
      </c>
      <c r="N63" s="25">
        <f>VLOOKUP('Disclaimer and notes'!$F8,$B$4:$W$31,13,FALSE)</f>
        <v>23.2</v>
      </c>
      <c r="O63" s="25">
        <f>VLOOKUP('Disclaimer and notes'!$F8,$B$4:$W$31,14,FALSE)</f>
        <v>23.42</v>
      </c>
      <c r="P63" s="25">
        <f>VLOOKUP('Disclaimer and notes'!$F8,$B$4:$W$31,15,FALSE)</f>
        <v>24.07</v>
      </c>
      <c r="Q63" s="25">
        <f>VLOOKUP('Disclaimer and notes'!$F8,$B$4:$W$31,16,FALSE)</f>
        <v>24.2</v>
      </c>
      <c r="R63" s="25">
        <f>VLOOKUP('Disclaimer and notes'!$F8,$B$4:$W$31,17,FALSE)</f>
        <v>24.55</v>
      </c>
      <c r="S63" s="25">
        <f>VLOOKUP('Disclaimer and notes'!$F8,$B$4:$W$31,18,FALSE)</f>
        <v>25.33</v>
      </c>
      <c r="T63" s="25">
        <f>VLOOKUP('Disclaimer and notes'!$F8,$B$4:$W$31,19,FALSE)</f>
        <v>26.19</v>
      </c>
      <c r="U63" s="25">
        <f>VLOOKUP('Disclaimer and notes'!$F8,$B$4:$W$31,20,FALSE)</f>
        <v>28.46</v>
      </c>
      <c r="V63" s="25">
        <f>VLOOKUP('Disclaimer and notes'!$F8,$B$4:$W$31,21,FALSE)</f>
        <v>30.16</v>
      </c>
      <c r="W63" s="25">
        <f>VLOOKUP('Disclaimer and notes'!$F8,$B$4:$W$31,22,FALSE)</f>
        <v>31.88</v>
      </c>
      <c r="X63" s="25">
        <f>VLOOKUP('Disclaimer and notes'!$F8,$B$4:$X$31,23,FALSE)</f>
        <v>35.020000000000003</v>
      </c>
      <c r="Y63" s="25">
        <f>VLOOKUP('Disclaimer and notes'!$F8,$B$4:$Y$31,24,FALSE)</f>
        <v>39.49</v>
      </c>
      <c r="Z63" s="91">
        <f>VLOOKUP('Disclaimer and notes'!$F8,$B$4:$Z$31,25,FALSE)</f>
        <v>38.92</v>
      </c>
      <c r="AA63" s="25">
        <f>VLOOKUP('Disclaimer and notes'!$F8,$B$4:$AA$31,26,FALSE)</f>
        <v>38.28</v>
      </c>
      <c r="AB63" s="27">
        <f t="shared" si="7"/>
        <v>0.58181818181818201</v>
      </c>
      <c r="AC63" s="23">
        <f t="shared" si="8"/>
        <v>14.080000000000002</v>
      </c>
    </row>
    <row r="64" spans="2:29">
      <c r="B64" s="20" t="str">
        <f>VLOOKUP('Disclaimer and notes'!$F9,$B$4:$W$31,1,FALSE)</f>
        <v>Czechia</v>
      </c>
      <c r="C64" s="25">
        <f>VLOOKUP('Disclaimer and notes'!$F9,$B$4:$W$31,2,FALSE)</f>
        <v>583</v>
      </c>
      <c r="D64" s="25">
        <f>VLOOKUP('Disclaimer and notes'!$F9,$B$4:$W$31,3,FALSE)</f>
        <v>548</v>
      </c>
      <c r="E64" s="25">
        <f>VLOOKUP('Disclaimer and notes'!$F9,$B$4:$W$31,4,FALSE)</f>
        <v>529</v>
      </c>
      <c r="F64" s="25">
        <f>VLOOKUP('Disclaimer and notes'!$F9,$B$4:$W$31,5,FALSE)</f>
        <v>496</v>
      </c>
      <c r="G64" s="25">
        <f>VLOOKUP('Disclaimer and notes'!$F9,$B$4:$W$31,6,FALSE)</f>
        <v>464</v>
      </c>
      <c r="H64" s="25">
        <f>VLOOKUP('Disclaimer and notes'!$F9,$B$4:$W$31,7,FALSE)</f>
        <v>449</v>
      </c>
      <c r="I64" s="25">
        <f>VLOOKUP('Disclaimer and notes'!$F9,$B$4:$W$31,8,FALSE)</f>
        <v>429.3</v>
      </c>
      <c r="J64" s="25">
        <f>VLOOKUP('Disclaimer and notes'!$F9,$B$4:$W$31,9,FALSE)</f>
        <v>437.1</v>
      </c>
      <c r="K64" s="25">
        <f>VLOOKUP('Disclaimer and notes'!$F9,$B$4:$W$31,10,FALSE)</f>
        <v>417.3</v>
      </c>
      <c r="L64" s="25">
        <f>VLOOKUP('Disclaimer and notes'!$F9,$B$4:$W$31,11,FALSE)</f>
        <v>407.37</v>
      </c>
      <c r="M64" s="25">
        <f>VLOOKUP('Disclaimer and notes'!$F9,$B$4:$W$31,12,FALSE)</f>
        <v>399.67</v>
      </c>
      <c r="N64" s="25">
        <f>VLOOKUP('Disclaimer and notes'!$F9,$B$4:$W$31,13,FALSE)</f>
        <v>383.82</v>
      </c>
      <c r="O64" s="25">
        <f>VLOOKUP('Disclaimer and notes'!$F9,$B$4:$W$31,14,FALSE)</f>
        <v>375.38</v>
      </c>
      <c r="P64" s="25">
        <f>VLOOKUP('Disclaimer and notes'!$F9,$B$4:$W$31,15,FALSE)</f>
        <v>374.07</v>
      </c>
      <c r="Q64" s="25">
        <f>VLOOKUP('Disclaimer and notes'!$F9,$B$4:$W$31,16,FALSE)</f>
        <v>367.07</v>
      </c>
      <c r="R64" s="25">
        <f>VLOOKUP('Disclaimer and notes'!$F9,$B$4:$W$31,17,FALSE)</f>
        <v>375.33</v>
      </c>
      <c r="S64" s="25">
        <f>VLOOKUP('Disclaimer and notes'!$F9,$B$4:$W$31,18,FALSE)</f>
        <v>372.39</v>
      </c>
      <c r="T64" s="25">
        <f>VLOOKUP('Disclaimer and notes'!$F9,$B$4:$W$31,19,FALSE)</f>
        <v>369.06</v>
      </c>
      <c r="U64" s="25">
        <f>VLOOKUP('Disclaimer and notes'!$F9,$B$4:$W$31,20,FALSE)</f>
        <v>367.31</v>
      </c>
      <c r="V64" s="25">
        <f>VLOOKUP('Disclaimer and notes'!$F9,$B$4:$W$31,21,FALSE)</f>
        <v>365.46</v>
      </c>
      <c r="W64" s="25">
        <f>VLOOKUP('Disclaimer and notes'!$F9,$B$4:$W$31,22,FALSE)</f>
        <v>358.6</v>
      </c>
      <c r="X64" s="25">
        <f>VLOOKUP('Disclaimer and notes'!$F9,$B$4:$X$31,23,FALSE)</f>
        <v>361.43</v>
      </c>
      <c r="Y64" s="25">
        <f>VLOOKUP('Disclaimer and notes'!$F9,$B$4:$Y$31,24,FALSE)</f>
        <v>357.01</v>
      </c>
      <c r="Z64" s="91">
        <f>VLOOKUP('Disclaimer and notes'!$F9,$B$4:$Z$31,25,FALSE)</f>
        <v>362.35</v>
      </c>
      <c r="AA64" s="25">
        <f>VLOOKUP('Disclaimer and notes'!$F9,$B$4:$AA$31,26,FALSE)</f>
        <v>356.65</v>
      </c>
      <c r="AB64" s="27">
        <f t="shared" si="7"/>
        <v>-2.8386956166398858E-2</v>
      </c>
      <c r="AC64" s="23">
        <f t="shared" si="8"/>
        <v>-10.420000000000016</v>
      </c>
    </row>
    <row r="65" spans="2:29">
      <c r="B65" s="20" t="str">
        <f>VLOOKUP('Disclaimer and notes'!$F10,$B$4:$W$31,1,FALSE)</f>
        <v>Estonia</v>
      </c>
      <c r="C65" s="25">
        <f>VLOOKUP('Disclaimer and notes'!$F10,$B$4:$W$31,2,FALSE)</f>
        <v>158.6</v>
      </c>
      <c r="D65" s="25">
        <f>VLOOKUP('Disclaimer and notes'!$F10,$B$4:$W$31,3,FALSE)</f>
        <v>138.4</v>
      </c>
      <c r="E65" s="25">
        <f>VLOOKUP('Disclaimer and notes'!$F10,$B$4:$W$31,4,FALSE)</f>
        <v>131</v>
      </c>
      <c r="F65" s="25">
        <f>VLOOKUP('Disclaimer and notes'!$F10,$B$4:$W$31,5,FALSE)</f>
        <v>128.6</v>
      </c>
      <c r="G65" s="25">
        <f>VLOOKUP('Disclaimer and notes'!$F10,$B$4:$W$31,6,FALSE)</f>
        <v>115.6</v>
      </c>
      <c r="H65" s="25">
        <f>VLOOKUP('Disclaimer and notes'!$F10,$B$4:$W$31,7,FALSE)</f>
        <v>116.8</v>
      </c>
      <c r="I65" s="25">
        <f>VLOOKUP('Disclaimer and notes'!$F10,$B$4:$W$31,8,FALSE)</f>
        <v>116.5</v>
      </c>
      <c r="J65" s="25">
        <f>VLOOKUP('Disclaimer and notes'!$F10,$B$4:$W$31,9,FALSE)</f>
        <v>113.1</v>
      </c>
      <c r="K65" s="25">
        <f>VLOOKUP('Disclaimer and notes'!$F10,$B$4:$W$31,10,FALSE)</f>
        <v>108.9</v>
      </c>
      <c r="L65" s="25">
        <f>VLOOKUP('Disclaimer and notes'!$F10,$B$4:$W$31,11,FALSE)</f>
        <v>103</v>
      </c>
      <c r="M65" s="25">
        <f>VLOOKUP('Disclaimer and notes'!$F10,$B$4:$W$31,12,FALSE)</f>
        <v>100.4</v>
      </c>
      <c r="N65" s="25">
        <f>VLOOKUP('Disclaimer and notes'!$F10,$B$4:$W$31,13,FALSE)</f>
        <v>96.7</v>
      </c>
      <c r="O65" s="25">
        <f>VLOOKUP('Disclaimer and notes'!$F10,$B$4:$W$31,14,FALSE)</f>
        <v>96.5</v>
      </c>
      <c r="P65" s="25">
        <f>VLOOKUP('Disclaimer and notes'!$F10,$B$4:$W$31,15,FALSE)</f>
        <v>96.2</v>
      </c>
      <c r="Q65" s="25">
        <f>VLOOKUP('Disclaimer and notes'!$F10,$B$4:$W$31,16,FALSE)</f>
        <v>96.8</v>
      </c>
      <c r="R65" s="25">
        <f>VLOOKUP('Disclaimer and notes'!$F10,$B$4:$W$31,17,FALSE)</f>
        <v>97.9</v>
      </c>
      <c r="S65" s="25">
        <f>VLOOKUP('Disclaimer and notes'!$F10,$B$4:$W$31,18,FALSE)</f>
        <v>95.6</v>
      </c>
      <c r="T65" s="25">
        <f>VLOOKUP('Disclaimer and notes'!$F10,$B$4:$W$31,19,FALSE)</f>
        <v>90.6</v>
      </c>
      <c r="U65" s="25">
        <f>VLOOKUP('Disclaimer and notes'!$F10,$B$4:$W$31,20,FALSE)</f>
        <v>86.1</v>
      </c>
      <c r="V65" s="25">
        <f>VLOOKUP('Disclaimer and notes'!$F10,$B$4:$W$31,21,FALSE)</f>
        <v>86.4</v>
      </c>
      <c r="W65" s="25">
        <f>VLOOKUP('Disclaimer and notes'!$F10,$B$4:$W$31,22,FALSE)</f>
        <v>85.2</v>
      </c>
      <c r="X65" s="25">
        <f>VLOOKUP('Disclaimer and notes'!$F10,$B$4:$X$31,23,FALSE)</f>
        <v>85</v>
      </c>
      <c r="Y65" s="25">
        <f>VLOOKUP('Disclaimer and notes'!$F10,$B$4:$Y$31,24,FALSE)</f>
        <v>84.3</v>
      </c>
      <c r="Z65" s="91">
        <f>VLOOKUP('Disclaimer and notes'!$F10,$B$4:$Z$31,25,FALSE)</f>
        <v>83.7</v>
      </c>
      <c r="AA65" s="25">
        <f>VLOOKUP('Disclaimer and notes'!$F10,$B$4:$AA$31,26,FALSE)</f>
        <v>83.8</v>
      </c>
      <c r="AB65" s="27">
        <f t="shared" si="7"/>
        <v>-0.13429752066115708</v>
      </c>
      <c r="AC65" s="23">
        <f t="shared" si="8"/>
        <v>-13</v>
      </c>
    </row>
    <row r="66" spans="2:29">
      <c r="B66" s="20" t="str">
        <f>VLOOKUP('Disclaimer and notes'!$F11,$B$4:$W$31,1,FALSE)</f>
        <v>Hungary</v>
      </c>
      <c r="C66" s="25">
        <f>VLOOKUP('Disclaimer and notes'!$F11,$B$4:$W$31,2,FALSE)</f>
        <v>384</v>
      </c>
      <c r="D66" s="25">
        <f>VLOOKUP('Disclaimer and notes'!$F11,$B$4:$W$31,3,FALSE)</f>
        <v>376</v>
      </c>
      <c r="E66" s="25">
        <f>VLOOKUP('Disclaimer and notes'!$F11,$B$4:$W$31,4,FALSE)</f>
        <v>355</v>
      </c>
      <c r="F66" s="25">
        <f>VLOOKUP('Disclaimer and notes'!$F11,$B$4:$W$31,5,FALSE)</f>
        <v>345</v>
      </c>
      <c r="G66" s="25">
        <f>VLOOKUP('Disclaimer and notes'!$F11,$B$4:$W$31,6,FALSE)</f>
        <v>338</v>
      </c>
      <c r="H66" s="25">
        <f>VLOOKUP('Disclaimer and notes'!$F11,$B$4:$W$31,7,FALSE)</f>
        <v>310</v>
      </c>
      <c r="I66" s="25">
        <f>VLOOKUP('Disclaimer and notes'!$F11,$B$4:$W$31,8,FALSE)</f>
        <v>304</v>
      </c>
      <c r="J66" s="25">
        <f>VLOOKUP('Disclaimer and notes'!$F11,$B$4:$W$31,9,FALSE)</f>
        <v>285</v>
      </c>
      <c r="K66" s="25">
        <f>VLOOKUP('Disclaimer and notes'!$F11,$B$4:$W$31,10,FALSE)</f>
        <v>268</v>
      </c>
      <c r="L66" s="25">
        <f>VLOOKUP('Disclaimer and notes'!$F11,$B$4:$W$31,11,FALSE)</f>
        <v>266</v>
      </c>
      <c r="M66" s="25">
        <f>VLOOKUP('Disclaimer and notes'!$F11,$B$4:$W$31,12,FALSE)</f>
        <v>263</v>
      </c>
      <c r="N66" s="25">
        <f>VLOOKUP('Disclaimer and notes'!$F11,$B$4:$W$31,13,FALSE)</f>
        <v>248</v>
      </c>
      <c r="O66" s="25">
        <f>VLOOKUP('Disclaimer and notes'!$F11,$B$4:$W$31,14,FALSE)</f>
        <v>239</v>
      </c>
      <c r="P66" s="25">
        <f>VLOOKUP('Disclaimer and notes'!$F11,$B$4:$W$31,15,FALSE)</f>
        <v>252</v>
      </c>
      <c r="Q66" s="25">
        <f>VLOOKUP('Disclaimer and notes'!$F11,$B$4:$W$31,16,FALSE)</f>
        <v>255</v>
      </c>
      <c r="R66" s="25">
        <f>VLOOKUP('Disclaimer and notes'!$F11,$B$4:$W$31,17,FALSE)</f>
        <v>250</v>
      </c>
      <c r="S66" s="25">
        <f>VLOOKUP('Disclaimer and notes'!$F11,$B$4:$W$31,18,FALSE)</f>
        <v>255</v>
      </c>
      <c r="T66" s="25">
        <f>VLOOKUP('Disclaimer and notes'!$F11,$B$4:$W$31,19,FALSE)</f>
        <v>250</v>
      </c>
      <c r="U66" s="25">
        <f>VLOOKUP('Disclaimer and notes'!$F11,$B$4:$W$31,20,FALSE)</f>
        <v>244</v>
      </c>
      <c r="V66" s="25">
        <f>VLOOKUP('Disclaimer and notes'!$F11,$B$4:$W$31,21,FALSE)</f>
        <v>244</v>
      </c>
      <c r="W66" s="25">
        <f>VLOOKUP('Disclaimer and notes'!$F11,$B$4:$W$31,22,FALSE)</f>
        <v>239</v>
      </c>
      <c r="X66" s="25">
        <f>VLOOKUP('Disclaimer and notes'!$F11,$B$4:$X$31,23,FALSE)</f>
        <v>243</v>
      </c>
      <c r="Y66" s="25">
        <f>VLOOKUP('Disclaimer and notes'!$F11,$B$4:$Y$31,24,FALSE)</f>
        <v>246.6</v>
      </c>
      <c r="Z66" s="91">
        <f>VLOOKUP('Disclaimer and notes'!$F11,$B$4:$Z$31,25,FALSE)</f>
        <v>280.89999999999998</v>
      </c>
      <c r="AA66" s="25">
        <f>VLOOKUP('Disclaimer and notes'!$F11,$B$4:$AA$31,26,FALSE)</f>
        <v>277.89999999999998</v>
      </c>
      <c r="AB66" s="27">
        <f t="shared" si="7"/>
        <v>8.9803921568627265E-2</v>
      </c>
      <c r="AC66" s="23">
        <f t="shared" si="8"/>
        <v>22.899999999999977</v>
      </c>
    </row>
    <row r="67" spans="2:29">
      <c r="B67" s="20" t="str">
        <f>VLOOKUP('Disclaimer and notes'!$F12,$B$4:$W$31,1,FALSE)</f>
        <v>Latvia</v>
      </c>
      <c r="C67" s="25">
        <f>VLOOKUP('Disclaimer and notes'!$F12,$B$4:$W$31,2,FALSE)</f>
        <v>242.1</v>
      </c>
      <c r="D67" s="25">
        <f>VLOOKUP('Disclaimer and notes'!$F12,$B$4:$W$31,3,FALSE)</f>
        <v>205.6</v>
      </c>
      <c r="E67" s="25">
        <f>VLOOKUP('Disclaimer and notes'!$F12,$B$4:$W$31,4,FALSE)</f>
        <v>204.5</v>
      </c>
      <c r="F67" s="25">
        <f>VLOOKUP('Disclaimer and notes'!$F12,$B$4:$W$31,5,FALSE)</f>
        <v>209.1</v>
      </c>
      <c r="G67" s="25">
        <f>VLOOKUP('Disclaimer and notes'!$F12,$B$4:$W$31,6,FALSE)</f>
        <v>204.6</v>
      </c>
      <c r="H67" s="25">
        <f>VLOOKUP('Disclaimer and notes'!$F12,$B$4:$W$31,7,FALSE)</f>
        <v>186.3</v>
      </c>
      <c r="I67" s="25">
        <f>VLOOKUP('Disclaimer and notes'!$F12,$B$4:$W$31,8,FALSE)</f>
        <v>186.2</v>
      </c>
      <c r="J67" s="25">
        <f>VLOOKUP('Disclaimer and notes'!$F12,$B$4:$W$31,9,FALSE)</f>
        <v>185.2</v>
      </c>
      <c r="K67" s="25">
        <f>VLOOKUP('Disclaimer and notes'!$F12,$B$4:$W$31,10,FALSE)</f>
        <v>182.38</v>
      </c>
      <c r="L67" s="25">
        <f>VLOOKUP('Disclaimer and notes'!$F12,$B$4:$W$31,11,FALSE)</f>
        <v>180.42</v>
      </c>
      <c r="M67" s="25">
        <f>VLOOKUP('Disclaimer and notes'!$F12,$B$4:$W$31,12,FALSE)</f>
        <v>170.4</v>
      </c>
      <c r="N67" s="25">
        <f>VLOOKUP('Disclaimer and notes'!$F12,$B$4:$W$31,13,FALSE)</f>
        <v>165.51</v>
      </c>
      <c r="O67" s="25">
        <f>VLOOKUP('Disclaimer and notes'!$F12,$B$4:$W$31,14,FALSE)</f>
        <v>164.06</v>
      </c>
      <c r="P67" s="25">
        <f>VLOOKUP('Disclaimer and notes'!$F12,$B$4:$W$31,15,FALSE)</f>
        <v>164.1</v>
      </c>
      <c r="Q67" s="25">
        <f>VLOOKUP('Disclaimer and notes'!$F12,$B$4:$W$31,16,FALSE)</f>
        <v>164.56</v>
      </c>
      <c r="R67" s="25">
        <f>VLOOKUP('Disclaimer and notes'!$F12,$B$4:$W$31,17,FALSE)</f>
        <v>165.01</v>
      </c>
      <c r="S67" s="25">
        <f>VLOOKUP('Disclaimer and notes'!$F12,$B$4:$W$31,18,FALSE)</f>
        <v>165.87</v>
      </c>
      <c r="T67" s="25">
        <f>VLOOKUP('Disclaimer and notes'!$F12,$B$4:$W$31,19,FALSE)</f>
        <v>162.41</v>
      </c>
      <c r="U67" s="25">
        <f>VLOOKUP('Disclaimer and notes'!$F12,$B$4:$W$31,20,FALSE)</f>
        <v>154.02000000000001</v>
      </c>
      <c r="V67" s="25">
        <f>VLOOKUP('Disclaimer and notes'!$F12,$B$4:$W$31,21,FALSE)</f>
        <v>150.36000000000001</v>
      </c>
      <c r="W67" s="25">
        <f>VLOOKUP('Disclaimer and notes'!$F12,$B$4:$W$31,22,FALSE)</f>
        <v>144.47</v>
      </c>
      <c r="X67" s="25">
        <f>VLOOKUP('Disclaimer and notes'!$F12,$B$4:$X$31,23,FALSE)</f>
        <v>138.41</v>
      </c>
      <c r="Y67" s="25">
        <f>VLOOKUP('Disclaimer and notes'!$F12,$B$4:$Y$31,24,FALSE)</f>
        <v>136.04</v>
      </c>
      <c r="Z67" s="91">
        <f>VLOOKUP('Disclaimer and notes'!$F12,$B$4:$Z$31,25,FALSE)</f>
        <v>131.19999999999999</v>
      </c>
      <c r="AA67" s="25">
        <f>VLOOKUP('Disclaimer and notes'!$F12,$B$4:$AA$31,26,FALSE)</f>
        <v>127.76</v>
      </c>
      <c r="AB67" s="27">
        <f t="shared" si="7"/>
        <v>-0.22362664073894023</v>
      </c>
      <c r="AC67" s="23">
        <f t="shared" si="8"/>
        <v>-36.799999999999997</v>
      </c>
    </row>
    <row r="68" spans="2:29">
      <c r="B68" s="20" t="str">
        <f>VLOOKUP('Disclaimer and notes'!$F13,$B$4:$W$31,1,FALSE)</f>
        <v>Lithuania</v>
      </c>
      <c r="C68" s="25">
        <f>VLOOKUP('Disclaimer and notes'!$F13,$B$4:$W$31,2,FALSE)</f>
        <v>537.70000000000005</v>
      </c>
      <c r="D68" s="25">
        <f>VLOOKUP('Disclaimer and notes'!$F13,$B$4:$W$31,3,FALSE)</f>
        <v>494.3</v>
      </c>
      <c r="E68" s="25">
        <f>VLOOKUP('Disclaimer and notes'!$F13,$B$4:$W$31,4,FALSE)</f>
        <v>438.4</v>
      </c>
      <c r="F68" s="25">
        <f>VLOOKUP('Disclaimer and notes'!$F13,$B$4:$W$31,5,FALSE)</f>
        <v>441.8</v>
      </c>
      <c r="G68" s="25">
        <f>VLOOKUP('Disclaimer and notes'!$F13,$B$4:$W$31,6,FALSE)</f>
        <v>443.3</v>
      </c>
      <c r="H68" s="25">
        <f>VLOOKUP('Disclaimer and notes'!$F13,$B$4:$W$31,7,FALSE)</f>
        <v>448.1</v>
      </c>
      <c r="I68" s="25">
        <f>VLOOKUP('Disclaimer and notes'!$F13,$B$4:$W$31,8,FALSE)</f>
        <v>433.9</v>
      </c>
      <c r="J68" s="25">
        <f>VLOOKUP('Disclaimer and notes'!$F13,$B$4:$W$31,9,FALSE)</f>
        <v>416.5</v>
      </c>
      <c r="K68" s="25">
        <f>VLOOKUP('Disclaimer and notes'!$F13,$B$4:$W$31,10,FALSE)</f>
        <v>399</v>
      </c>
      <c r="L68" s="25">
        <f>VLOOKUP('Disclaimer and notes'!$F13,$B$4:$W$31,11,FALSE)</f>
        <v>404.5</v>
      </c>
      <c r="M68" s="25">
        <f>VLOOKUP('Disclaimer and notes'!$F13,$B$4:$W$31,12,FALSE)</f>
        <v>394.7</v>
      </c>
      <c r="N68" s="25">
        <f>VLOOKUP('Disclaimer and notes'!$F13,$B$4:$W$31,13,FALSE)</f>
        <v>374.6</v>
      </c>
      <c r="O68" s="25">
        <f>VLOOKUP('Disclaimer and notes'!$F13,$B$4:$W$31,14,FALSE)</f>
        <v>359.8</v>
      </c>
      <c r="P68" s="25">
        <f>VLOOKUP('Disclaimer and notes'!$F13,$B$4:$W$31,15,FALSE)</f>
        <v>349.5</v>
      </c>
      <c r="Q68" s="25">
        <f>VLOOKUP('Disclaimer and notes'!$F13,$B$4:$W$31,16,FALSE)</f>
        <v>331</v>
      </c>
      <c r="R68" s="25">
        <f>VLOOKUP('Disclaimer and notes'!$F13,$B$4:$W$31,17,FALSE)</f>
        <v>315.7</v>
      </c>
      <c r="S68" s="25">
        <f>VLOOKUP('Disclaimer and notes'!$F13,$B$4:$W$31,18,FALSE)</f>
        <v>314</v>
      </c>
      <c r="T68" s="25">
        <f>VLOOKUP('Disclaimer and notes'!$F13,$B$4:$W$31,19,FALSE)</f>
        <v>300.5</v>
      </c>
      <c r="U68" s="25">
        <f>VLOOKUP('Disclaimer and notes'!$F13,$B$4:$W$31,20,FALSE)</f>
        <v>285.8</v>
      </c>
      <c r="V68" s="25">
        <f>VLOOKUP('Disclaimer and notes'!$F13,$B$4:$W$31,21,FALSE)</f>
        <v>272.8</v>
      </c>
      <c r="W68" s="25">
        <f>VLOOKUP('Disclaimer and notes'!$F13,$B$4:$W$31,22,FALSE)</f>
        <v>256.2</v>
      </c>
      <c r="X68" s="25">
        <f>VLOOKUP('Disclaimer and notes'!$F13,$B$4:$X$31,23,FALSE)</f>
        <v>240.9</v>
      </c>
      <c r="Y68" s="25">
        <f>VLOOKUP('Disclaimer and notes'!$F13,$B$4:$Y$31,24,FALSE)</f>
        <v>232.9</v>
      </c>
      <c r="Z68" s="91">
        <f>VLOOKUP('Disclaimer and notes'!$F13,$B$4:$Z$31,25,FALSE)</f>
        <v>225.2</v>
      </c>
      <c r="AA68" s="25">
        <f>VLOOKUP('Disclaimer and notes'!$F13,$B$4:$AA$31,26,FALSE)</f>
        <v>224.18</v>
      </c>
      <c r="AB68" s="27">
        <f t="shared" si="7"/>
        <v>-0.32271903323262841</v>
      </c>
      <c r="AC68" s="23">
        <f t="shared" si="8"/>
        <v>-106.82</v>
      </c>
    </row>
    <row r="69" spans="2:29">
      <c r="B69" s="20" t="str">
        <f>VLOOKUP('Disclaimer and notes'!$F14,$B$4:$W$31,1,FALSE)</f>
        <v>Malta</v>
      </c>
      <c r="C69" s="25" t="str">
        <f>VLOOKUP('Disclaimer and notes'!$F14,$B$4:$W$31,2,FALSE)</f>
        <v>:</v>
      </c>
      <c r="D69" s="25" t="str">
        <f>VLOOKUP('Disclaimer and notes'!$F14,$B$4:$W$31,3,FALSE)</f>
        <v>:</v>
      </c>
      <c r="E69" s="25" t="str">
        <f>VLOOKUP('Disclaimer and notes'!$F14,$B$4:$W$31,4,FALSE)</f>
        <v>:</v>
      </c>
      <c r="F69" s="25">
        <f>VLOOKUP('Disclaimer and notes'!$F14,$B$4:$W$31,5,FALSE)</f>
        <v>8.24</v>
      </c>
      <c r="G69" s="25">
        <f>VLOOKUP('Disclaimer and notes'!$F14,$B$4:$W$31,6,FALSE)</f>
        <v>8.0299999999999994</v>
      </c>
      <c r="H69" s="25">
        <f>VLOOKUP('Disclaimer and notes'!$F14,$B$4:$W$31,7,FALSE)</f>
        <v>7.61</v>
      </c>
      <c r="I69" s="25">
        <f>VLOOKUP('Disclaimer and notes'!$F14,$B$4:$W$31,8,FALSE)</f>
        <v>7.84</v>
      </c>
      <c r="J69" s="25">
        <f>VLOOKUP('Disclaimer and notes'!$F14,$B$4:$W$31,9,FALSE)</f>
        <v>7.83</v>
      </c>
      <c r="K69" s="25">
        <f>VLOOKUP('Disclaimer and notes'!$F14,$B$4:$W$31,10,FALSE)</f>
        <v>7.45</v>
      </c>
      <c r="L69" s="25">
        <f>VLOOKUP('Disclaimer and notes'!$F14,$B$4:$W$31,11,FALSE)</f>
        <v>7.55</v>
      </c>
      <c r="M69" s="25">
        <f>VLOOKUP('Disclaimer and notes'!$F14,$B$4:$W$31,12,FALSE)</f>
        <v>7.25</v>
      </c>
      <c r="N69" s="25">
        <f>VLOOKUP('Disclaimer and notes'!$F14,$B$4:$W$31,13,FALSE)</f>
        <v>6.93</v>
      </c>
      <c r="O69" s="25">
        <f>VLOOKUP('Disclaimer and notes'!$F14,$B$4:$W$31,14,FALSE)</f>
        <v>6.36</v>
      </c>
      <c r="P69" s="25">
        <f>VLOOKUP('Disclaimer and notes'!$F14,$B$4:$W$31,15,FALSE)</f>
        <v>6.31</v>
      </c>
      <c r="Q69" s="25">
        <f>VLOOKUP('Disclaimer and notes'!$F14,$B$4:$W$31,16,FALSE)</f>
        <v>6.32</v>
      </c>
      <c r="R69" s="25">
        <f>VLOOKUP('Disclaimer and notes'!$F14,$B$4:$W$31,17,FALSE)</f>
        <v>6.33</v>
      </c>
      <c r="S69" s="25">
        <f>VLOOKUP('Disclaimer and notes'!$F14,$B$4:$W$31,18,FALSE)</f>
        <v>6.5</v>
      </c>
      <c r="T69" s="25">
        <f>VLOOKUP('Disclaimer and notes'!$F14,$B$4:$W$31,19,FALSE)</f>
        <v>6.37</v>
      </c>
      <c r="U69" s="25">
        <f>VLOOKUP('Disclaimer and notes'!$F14,$B$4:$W$31,20,FALSE)</f>
        <v>6.5</v>
      </c>
      <c r="V69" s="25">
        <f>VLOOKUP('Disclaimer and notes'!$F14,$B$4:$W$31,21,FALSE)</f>
        <v>6.14</v>
      </c>
      <c r="W69" s="25">
        <f>VLOOKUP('Disclaimer and notes'!$F14,$B$4:$W$31,22,FALSE)</f>
        <v>6.23</v>
      </c>
      <c r="X69" s="25">
        <f>VLOOKUP('Disclaimer and notes'!$F14,$B$4:$X$31,23,FALSE)</f>
        <v>6.12</v>
      </c>
      <c r="Y69" s="25">
        <f>VLOOKUP('Disclaimer and notes'!$F14,$B$4:$Y$31,24,FALSE)</f>
        <v>6.06</v>
      </c>
      <c r="Z69" s="91">
        <f>VLOOKUP('Disclaimer and notes'!$F14,$B$4:$Z$31,25,FALSE)</f>
        <v>5.87</v>
      </c>
      <c r="AA69" s="25">
        <f>VLOOKUP('Disclaimer and notes'!$F14,$B$4:$AA$31,26,FALSE)</f>
        <v>6.12</v>
      </c>
      <c r="AB69" s="27">
        <f t="shared" si="7"/>
        <v>-3.1645569620253222E-2</v>
      </c>
      <c r="AC69" s="23">
        <f t="shared" si="8"/>
        <v>-0.20000000000000018</v>
      </c>
    </row>
    <row r="70" spans="2:29">
      <c r="B70" s="20" t="str">
        <f>VLOOKUP('Disclaimer and notes'!$F15,$B$4:$W$31,1,FALSE)</f>
        <v>Poland</v>
      </c>
      <c r="C70" s="25">
        <f>VLOOKUP('Disclaimer and notes'!$F15,$B$4:$W$31,2,FALSE)</f>
        <v>3360.8</v>
      </c>
      <c r="D70" s="25">
        <f>VLOOKUP('Disclaimer and notes'!$F15,$B$4:$W$31,3,FALSE)</f>
        <v>3215.1</v>
      </c>
      <c r="E70" s="25">
        <f>VLOOKUP('Disclaimer and notes'!$F15,$B$4:$W$31,4,FALSE)</f>
        <v>2982.4</v>
      </c>
      <c r="F70" s="25">
        <f>VLOOKUP('Disclaimer and notes'!$F15,$B$4:$W$31,5,FALSE)</f>
        <v>2929.65</v>
      </c>
      <c r="G70" s="25">
        <f>VLOOKUP('Disclaimer and notes'!$F15,$B$4:$W$31,6,FALSE)</f>
        <v>2934.62</v>
      </c>
      <c r="H70" s="25">
        <f>VLOOKUP('Disclaimer and notes'!$F15,$B$4:$W$31,7,FALSE)</f>
        <v>2816.14</v>
      </c>
      <c r="I70" s="25">
        <f>VLOOKUP('Disclaimer and notes'!$F15,$B$4:$W$31,8,FALSE)</f>
        <v>2730.45</v>
      </c>
      <c r="J70" s="25">
        <f>VLOOKUP('Disclaimer and notes'!$F15,$B$4:$W$31,9,FALSE)</f>
        <v>2754.81</v>
      </c>
      <c r="K70" s="25">
        <f>VLOOKUP('Disclaimer and notes'!$F15,$B$4:$W$31,10,FALSE)</f>
        <v>2636.96</v>
      </c>
      <c r="L70" s="25">
        <f>VLOOKUP('Disclaimer and notes'!$F15,$B$4:$W$31,11,FALSE)</f>
        <v>2677.28</v>
      </c>
      <c r="M70" s="25">
        <f>VLOOKUP('Disclaimer and notes'!$F15,$B$4:$W$31,12,FALSE)</f>
        <v>2696.92</v>
      </c>
      <c r="N70" s="25">
        <f>VLOOKUP('Disclaimer and notes'!$F15,$B$4:$W$31,13,FALSE)</f>
        <v>2584.75</v>
      </c>
      <c r="O70" s="25">
        <f>VLOOKUP('Disclaimer and notes'!$F15,$B$4:$W$31,14,FALSE)</f>
        <v>2529.4299999999998</v>
      </c>
      <c r="P70" s="25">
        <f>VLOOKUP('Disclaimer and notes'!$F15,$B$4:$W$31,15,FALSE)</f>
        <v>2446.14</v>
      </c>
      <c r="Q70" s="25">
        <f>VLOOKUP('Disclaimer and notes'!$F15,$B$4:$W$31,16,FALSE)</f>
        <v>2346.1</v>
      </c>
      <c r="R70" s="25">
        <f>VLOOKUP('Disclaimer and notes'!$F15,$B$4:$W$31,17,FALSE)</f>
        <v>2299.08</v>
      </c>
      <c r="S70" s="25">
        <f>VLOOKUP('Disclaimer and notes'!$F15,$B$4:$W$31,18,FALSE)</f>
        <v>2247.8000000000002</v>
      </c>
      <c r="T70" s="25">
        <f>VLOOKUP('Disclaimer and notes'!$F15,$B$4:$W$31,19,FALSE)</f>
        <v>2134.1</v>
      </c>
      <c r="U70" s="25">
        <f>VLOOKUP('Disclaimer and notes'!$F15,$B$4:$W$31,20,FALSE)</f>
        <v>2129.9</v>
      </c>
      <c r="V70" s="25">
        <f>VLOOKUP('Disclaimer and notes'!$F15,$B$4:$W$31,21,FALSE)</f>
        <v>2152.9</v>
      </c>
      <c r="W70" s="25">
        <f>VLOOKUP('Disclaimer and notes'!$F15,$B$4:$W$31,22,FALSE)</f>
        <v>2214.1</v>
      </c>
      <c r="X70" s="25">
        <f>VLOOKUP('Disclaimer and notes'!$F15,$B$4:$X$31,23,FALSE)</f>
        <v>2166.9</v>
      </c>
      <c r="Y70" s="25">
        <f>VLOOKUP('Disclaimer and notes'!$F15,$B$4:$Y$31,24,FALSE)</f>
        <v>2125.6999999999998</v>
      </c>
      <c r="Z70" s="91">
        <f>VLOOKUP('Disclaimer and notes'!$F15,$B$4:$Z$31,25,FALSE)</f>
        <v>2035.2</v>
      </c>
      <c r="AA70" s="25">
        <f>VLOOKUP('Disclaimer and notes'!$F15,$B$4:$AA$31,26,FALSE)</f>
        <v>2037.28</v>
      </c>
      <c r="AB70" s="27">
        <f t="shared" si="7"/>
        <v>-0.13163121776565356</v>
      </c>
      <c r="AC70" s="23">
        <f t="shared" si="8"/>
        <v>-308.81999999999994</v>
      </c>
    </row>
    <row r="71" spans="2:29">
      <c r="B71" s="20" t="str">
        <f>VLOOKUP('Disclaimer and notes'!$F16,$B$4:$W$31,1,FALSE)</f>
        <v>Romania</v>
      </c>
      <c r="C71" s="25" t="str">
        <f>VLOOKUP('Disclaimer and notes'!$F16,$B$4:$W$31,2,FALSE)</f>
        <v>:</v>
      </c>
      <c r="D71" s="25" t="str">
        <f>VLOOKUP('Disclaimer and notes'!$F16,$B$4:$W$31,3,FALSE)</f>
        <v>:</v>
      </c>
      <c r="E71" s="25" t="str">
        <f>VLOOKUP('Disclaimer and notes'!$F16,$B$4:$W$31,4,FALSE)</f>
        <v>:</v>
      </c>
      <c r="F71" s="25">
        <f>VLOOKUP('Disclaimer and notes'!$F16,$B$4:$W$31,5,FALSE)</f>
        <v>1619.5</v>
      </c>
      <c r="G71" s="25">
        <f>VLOOKUP('Disclaimer and notes'!$F16,$B$4:$W$31,6,FALSE)</f>
        <v>1627.4</v>
      </c>
      <c r="H71" s="25" t="str">
        <f>VLOOKUP('Disclaimer and notes'!$F16,$B$4:$W$31,7,FALSE)</f>
        <v>:</v>
      </c>
      <c r="I71" s="25">
        <f>VLOOKUP('Disclaimer and notes'!$F16,$B$4:$W$31,8,FALSE)</f>
        <v>1566.4</v>
      </c>
      <c r="J71" s="25">
        <f>VLOOKUP('Disclaimer and notes'!$F16,$B$4:$W$31,9,FALSE)</f>
        <v>1625.4</v>
      </c>
      <c r="K71" s="25">
        <f>VLOOKUP('Disclaimer and notes'!$F16,$B$4:$W$31,10,FALSE)</f>
        <v>1639.36</v>
      </c>
      <c r="L71" s="25">
        <f>VLOOKUP('Disclaimer and notes'!$F16,$B$4:$W$31,11,FALSE)</f>
        <v>1572.9</v>
      </c>
      <c r="M71" s="25">
        <f>VLOOKUP('Disclaimer and notes'!$F16,$B$4:$W$31,12,FALSE)</f>
        <v>1483.3</v>
      </c>
      <c r="N71" s="25">
        <f>VLOOKUP('Disclaimer and notes'!$F16,$B$4:$W$31,13,FALSE)</f>
        <v>1419</v>
      </c>
      <c r="O71" s="25">
        <f>VLOOKUP('Disclaimer and notes'!$F16,$B$4:$W$31,14,FALSE)</f>
        <v>1178.5999999999999</v>
      </c>
      <c r="P71" s="25">
        <f>VLOOKUP('Disclaimer and notes'!$F16,$B$4:$W$31,15,FALSE)</f>
        <v>1170</v>
      </c>
      <c r="Q71" s="25">
        <f>VLOOKUP('Disclaimer and notes'!$F16,$B$4:$W$31,16,FALSE)</f>
        <v>1162.7</v>
      </c>
      <c r="R71" s="25">
        <f>VLOOKUP('Disclaimer and notes'!$F16,$B$4:$W$31,17,FALSE)</f>
        <v>1168.9000000000001</v>
      </c>
      <c r="S71" s="25">
        <f>VLOOKUP('Disclaimer and notes'!$F16,$B$4:$W$31,18,FALSE)</f>
        <v>1188.4000000000001</v>
      </c>
      <c r="T71" s="25">
        <f>VLOOKUP('Disclaimer and notes'!$F16,$B$4:$W$31,19,FALSE)</f>
        <v>1190.7</v>
      </c>
      <c r="U71" s="25">
        <f>VLOOKUP('Disclaimer and notes'!$F16,$B$4:$W$31,20,FALSE)</f>
        <v>1192.5999999999999</v>
      </c>
      <c r="V71" s="25">
        <f>VLOOKUP('Disclaimer and notes'!$F16,$B$4:$W$31,21,FALSE)</f>
        <v>1175.4000000000001</v>
      </c>
      <c r="W71" s="25">
        <f>VLOOKUP('Disclaimer and notes'!$F16,$B$4:$W$31,22,FALSE)</f>
        <v>1158.2</v>
      </c>
      <c r="X71" s="25">
        <f>VLOOKUP('Disclaimer and notes'!$F16,$B$4:$X$31,23,FALSE)</f>
        <v>1138.8</v>
      </c>
      <c r="Y71" s="25">
        <f>VLOOKUP('Disclaimer and notes'!$F16,$B$4:$Y$31,24,FALSE)</f>
        <v>1121.9000000000001</v>
      </c>
      <c r="Z71" s="91">
        <f>VLOOKUP('Disclaimer and notes'!$F16,$B$4:$Z$31,25,FALSE)</f>
        <v>1081.9000000000001</v>
      </c>
      <c r="AA71" s="25">
        <f>VLOOKUP('Disclaimer and notes'!$F16,$B$4:$AA$31,26,FALSE)</f>
        <v>1080.8</v>
      </c>
      <c r="AB71" s="27">
        <f t="shared" si="7"/>
        <v>-7.043949428055396E-2</v>
      </c>
      <c r="AC71" s="23">
        <f t="shared" si="8"/>
        <v>-81.900000000000091</v>
      </c>
    </row>
    <row r="72" spans="2:29">
      <c r="B72" s="20" t="str">
        <f>VLOOKUP('Disclaimer and notes'!$F17,$B$4:$W$31,1,FALSE)</f>
        <v>Slovakia</v>
      </c>
      <c r="C72" s="25">
        <f>VLOOKUP('Disclaimer and notes'!$F17,$B$4:$W$31,2,FALSE)</f>
        <v>265</v>
      </c>
      <c r="D72" s="25">
        <f>VLOOKUP('Disclaimer and notes'!$F17,$B$4:$W$31,3,FALSE)</f>
        <v>250.97</v>
      </c>
      <c r="E72" s="25">
        <f>VLOOKUP('Disclaimer and notes'!$F17,$B$4:$W$31,4,FALSE)</f>
        <v>242.5</v>
      </c>
      <c r="F72" s="25">
        <f>VLOOKUP('Disclaimer and notes'!$F17,$B$4:$W$31,5,FALSE)</f>
        <v>230.38</v>
      </c>
      <c r="G72" s="25">
        <f>VLOOKUP('Disclaimer and notes'!$F17,$B$4:$W$31,6,FALSE)</f>
        <v>230.18</v>
      </c>
      <c r="H72" s="25">
        <f>VLOOKUP('Disclaimer and notes'!$F17,$B$4:$W$31,7,FALSE)</f>
        <v>214.47</v>
      </c>
      <c r="I72" s="25">
        <f>VLOOKUP('Disclaimer and notes'!$F17,$B$4:$W$31,8,FALSE)</f>
        <v>201.73</v>
      </c>
      <c r="J72" s="25">
        <f>VLOOKUP('Disclaimer and notes'!$F17,$B$4:$W$31,9,FALSE)</f>
        <v>198.58</v>
      </c>
      <c r="K72" s="25">
        <f>VLOOKUP('Disclaimer and notes'!$F17,$B$4:$W$31,10,FALSE)</f>
        <v>184.95</v>
      </c>
      <c r="L72" s="25">
        <f>VLOOKUP('Disclaimer and notes'!$F17,$B$4:$W$31,11,FALSE)</f>
        <v>180.21</v>
      </c>
      <c r="M72" s="25">
        <f>VLOOKUP('Disclaimer and notes'!$F17,$B$4:$W$31,12,FALSE)</f>
        <v>173.85</v>
      </c>
      <c r="N72" s="25">
        <f>VLOOKUP('Disclaimer and notes'!$F17,$B$4:$W$31,13,FALSE)</f>
        <v>162.5</v>
      </c>
      <c r="O72" s="25">
        <f>VLOOKUP('Disclaimer and notes'!$F17,$B$4:$W$31,14,FALSE)</f>
        <v>159.26</v>
      </c>
      <c r="P72" s="25">
        <f>VLOOKUP('Disclaimer and notes'!$F17,$B$4:$W$31,15,FALSE)</f>
        <v>154.11000000000001</v>
      </c>
      <c r="Q72" s="25">
        <f>VLOOKUP('Disclaimer and notes'!$F17,$B$4:$W$31,16,FALSE)</f>
        <v>149.79</v>
      </c>
      <c r="R72" s="25">
        <f>VLOOKUP('Disclaimer and notes'!$F17,$B$4:$W$31,17,FALSE)</f>
        <v>144.88</v>
      </c>
      <c r="S72" s="25">
        <f>VLOOKUP('Disclaimer and notes'!$F17,$B$4:$W$31,18,FALSE)</f>
        <v>143.08000000000001</v>
      </c>
      <c r="T72" s="25">
        <f>VLOOKUP('Disclaimer and notes'!$F17,$B$4:$W$31,19,FALSE)</f>
        <v>139.26</v>
      </c>
      <c r="U72" s="25">
        <f>VLOOKUP('Disclaimer and notes'!$F17,$B$4:$W$31,20,FALSE)</f>
        <v>132.61000000000001</v>
      </c>
      <c r="V72" s="25">
        <f>VLOOKUP('Disclaimer and notes'!$F17,$B$4:$W$31,21,FALSE)</f>
        <v>129.86000000000001</v>
      </c>
      <c r="W72" s="25">
        <f>VLOOKUP('Disclaimer and notes'!$F17,$B$4:$W$31,22,FALSE)</f>
        <v>127.87</v>
      </c>
      <c r="X72" s="25">
        <f>VLOOKUP('Disclaimer and notes'!$F17,$B$4:$X$31,23,FALSE)</f>
        <v>125.85</v>
      </c>
      <c r="Y72" s="25">
        <f>VLOOKUP('Disclaimer and notes'!$F17,$B$4:$Y$31,24,FALSE)</f>
        <v>122.05</v>
      </c>
      <c r="Z72" s="91">
        <f>VLOOKUP('Disclaimer and notes'!$F17,$B$4:$Z$31,25,FALSE)</f>
        <v>120.07</v>
      </c>
      <c r="AA72" s="25">
        <f>VLOOKUP('Disclaimer and notes'!$F17,$B$4:$AA$31,26,FALSE)</f>
        <v>115.95</v>
      </c>
      <c r="AB72" s="27">
        <f t="shared" si="7"/>
        <v>-0.22591628279591425</v>
      </c>
      <c r="AC72" s="23">
        <f t="shared" si="8"/>
        <v>-33.839999999999989</v>
      </c>
    </row>
    <row r="73" spans="2:29">
      <c r="B73" s="20" t="str">
        <f>VLOOKUP('Disclaimer and notes'!$F18,$B$4:$W$31,1,FALSE)</f>
        <v>Slovenia</v>
      </c>
      <c r="C73" s="25">
        <f>VLOOKUP('Disclaimer and notes'!$F18,$B$4:$W$31,2,FALSE)</f>
        <v>146.5</v>
      </c>
      <c r="D73" s="25">
        <f>VLOOKUP('Disclaimer and notes'!$F18,$B$4:$W$31,3,FALSE)</f>
        <v>149.08000000000001</v>
      </c>
      <c r="E73" s="25">
        <f>VLOOKUP('Disclaimer and notes'!$F18,$B$4:$W$31,4,FALSE)</f>
        <v>140.24</v>
      </c>
      <c r="F73" s="25">
        <f>VLOOKUP('Disclaimer and notes'!$F18,$B$4:$W$31,5,FALSE)</f>
        <v>135.81</v>
      </c>
      <c r="G73" s="25">
        <f>VLOOKUP('Disclaimer and notes'!$F18,$B$4:$W$31,6,FALSE)</f>
        <v>139.97999999999999</v>
      </c>
      <c r="H73" s="25">
        <f>VLOOKUP('Disclaimer and notes'!$F18,$B$4:$W$31,7,FALSE)</f>
        <v>130.71</v>
      </c>
      <c r="I73" s="25">
        <f>VLOOKUP('Disclaimer and notes'!$F18,$B$4:$W$31,8,FALSE)</f>
        <v>134.01</v>
      </c>
      <c r="J73" s="25">
        <f>VLOOKUP('Disclaimer and notes'!$F18,$B$4:$W$31,9,FALSE)</f>
        <v>120.27</v>
      </c>
      <c r="K73" s="25">
        <f>VLOOKUP('Disclaimer and notes'!$F18,$B$4:$W$31,10,FALSE)</f>
        <v>112.51</v>
      </c>
      <c r="L73" s="25">
        <f>VLOOKUP('Disclaimer and notes'!$F18,$B$4:$W$31,11,FALSE)</f>
        <v>117.17</v>
      </c>
      <c r="M73" s="25">
        <f>VLOOKUP('Disclaimer and notes'!$F18,$B$4:$W$31,12,FALSE)</f>
        <v>113.45</v>
      </c>
      <c r="N73" s="25">
        <f>VLOOKUP('Disclaimer and notes'!$F18,$B$4:$W$31,13,FALSE)</f>
        <v>113.1</v>
      </c>
      <c r="O73" s="25">
        <f>VLOOKUP('Disclaimer and notes'!$F18,$B$4:$W$31,14,FALSE)</f>
        <v>109.47</v>
      </c>
      <c r="P73" s="25">
        <f>VLOOKUP('Disclaimer and notes'!$F18,$B$4:$W$31,15,FALSE)</f>
        <v>109.07</v>
      </c>
      <c r="Q73" s="25">
        <f>VLOOKUP('Disclaimer and notes'!$F18,$B$4:$W$31,16,FALSE)</f>
        <v>111.02</v>
      </c>
      <c r="R73" s="25">
        <f>VLOOKUP('Disclaimer and notes'!$F18,$B$4:$W$31,17,FALSE)</f>
        <v>109.57</v>
      </c>
      <c r="S73" s="25">
        <f>VLOOKUP('Disclaimer and notes'!$F18,$B$4:$W$31,18,FALSE)</f>
        <v>107.84</v>
      </c>
      <c r="T73" s="25">
        <f>VLOOKUP('Disclaimer and notes'!$F18,$B$4:$W$31,19,FALSE)</f>
        <v>112.84</v>
      </c>
      <c r="U73" s="25">
        <f>VLOOKUP('Disclaimer and notes'!$F18,$B$4:$W$31,20,FALSE)</f>
        <v>107.84</v>
      </c>
      <c r="V73" s="25">
        <f>VLOOKUP('Disclaimer and notes'!$F18,$B$4:$W$31,21,FALSE)</f>
        <v>108.83</v>
      </c>
      <c r="W73" s="25">
        <f>VLOOKUP('Disclaimer and notes'!$F18,$B$4:$W$31,22,FALSE)</f>
        <v>102.71</v>
      </c>
      <c r="X73" s="25">
        <f>VLOOKUP('Disclaimer and notes'!$F18,$B$4:$X$31,23,FALSE)</f>
        <v>100.84</v>
      </c>
      <c r="Y73" s="25">
        <f>VLOOKUP('Disclaimer and notes'!$F18,$B$4:$Y$31,24,FALSE)</f>
        <v>99.21</v>
      </c>
      <c r="Z73" s="91">
        <f>VLOOKUP('Disclaimer and notes'!$F18,$B$4:$Z$31,25,FALSE)</f>
        <v>100.92</v>
      </c>
      <c r="AA73" s="25">
        <f>VLOOKUP('Disclaimer and notes'!$F18,$B$4:$AA$31,26,FALSE)</f>
        <v>93.25</v>
      </c>
      <c r="AB73" s="27">
        <f t="shared" si="7"/>
        <v>-0.16006125022518458</v>
      </c>
      <c r="AC73" s="23">
        <f t="shared" si="8"/>
        <v>-17.769999999999996</v>
      </c>
    </row>
    <row r="75" spans="2:29">
      <c r="B75" s="20" t="s">
        <v>101</v>
      </c>
      <c r="C75" s="28">
        <f>SUM(C61:C73)</f>
        <v>6122.92</v>
      </c>
      <c r="D75" s="28">
        <f t="shared" ref="D75:W75" si="9">SUM(D61:D73)</f>
        <v>5832.46</v>
      </c>
      <c r="E75" s="28">
        <f t="shared" si="9"/>
        <v>5409.15</v>
      </c>
      <c r="F75" s="28">
        <f t="shared" si="9"/>
        <v>6927.0500000000011</v>
      </c>
      <c r="G75" s="28">
        <f t="shared" si="9"/>
        <v>6890.1399999999994</v>
      </c>
      <c r="H75" s="28">
        <f t="shared" si="9"/>
        <v>5067.54</v>
      </c>
      <c r="I75" s="28">
        <f t="shared" si="9"/>
        <v>6505.1299999999992</v>
      </c>
      <c r="J75" s="28">
        <f t="shared" si="9"/>
        <v>6516.130000000001</v>
      </c>
      <c r="K75" s="28">
        <f t="shared" si="9"/>
        <v>6330.88</v>
      </c>
      <c r="L75" s="23">
        <f t="shared" si="9"/>
        <v>6501.4000000000005</v>
      </c>
      <c r="M75" s="23">
        <f t="shared" si="9"/>
        <v>6353.85</v>
      </c>
      <c r="N75" s="23">
        <f t="shared" si="9"/>
        <v>6087.0700000000006</v>
      </c>
      <c r="O75" s="23">
        <f t="shared" si="9"/>
        <v>5761.39</v>
      </c>
      <c r="P75" s="23">
        <f t="shared" si="9"/>
        <v>5643.4499999999989</v>
      </c>
      <c r="Q75" s="23">
        <f t="shared" si="9"/>
        <v>5490.05</v>
      </c>
      <c r="R75" s="23">
        <f t="shared" si="9"/>
        <v>5438.4999999999991</v>
      </c>
      <c r="S75" s="23">
        <f t="shared" si="9"/>
        <v>5382.52</v>
      </c>
      <c r="T75" s="23">
        <f t="shared" si="9"/>
        <v>5216.99</v>
      </c>
      <c r="U75" s="23">
        <f t="shared" si="9"/>
        <v>5161.0600000000004</v>
      </c>
      <c r="V75" s="23">
        <f t="shared" si="9"/>
        <v>5122.0899999999992</v>
      </c>
      <c r="W75" s="23">
        <f t="shared" si="9"/>
        <v>5104.82</v>
      </c>
      <c r="X75" s="23">
        <f t="shared" ref="X75:Y75" si="10">SUM(X61:X73)</f>
        <v>4998.9600000000009</v>
      </c>
      <c r="Y75" s="23">
        <f t="shared" si="10"/>
        <v>4923.2000000000007</v>
      </c>
      <c r="Z75" s="23">
        <f t="shared" ref="Z75:AA75" si="11">SUM(Z61:Z73)</f>
        <v>4798.57</v>
      </c>
      <c r="AA75" s="23">
        <f t="shared" si="11"/>
        <v>4733.5</v>
      </c>
    </row>
    <row r="77" spans="2:29">
      <c r="B77" s="20" t="s">
        <v>94</v>
      </c>
      <c r="D77" s="23">
        <f>D75-C75</f>
        <v>-290.46000000000004</v>
      </c>
      <c r="E77" s="23">
        <f t="shared" ref="E77:AA77" si="12">E75-D75</f>
        <v>-423.3100000000004</v>
      </c>
      <c r="F77" s="23">
        <f t="shared" si="12"/>
        <v>1517.9000000000015</v>
      </c>
      <c r="G77" s="23">
        <f t="shared" si="12"/>
        <v>-36.910000000001673</v>
      </c>
      <c r="H77" s="23">
        <f t="shared" si="12"/>
        <v>-1822.5999999999995</v>
      </c>
      <c r="I77" s="23">
        <f t="shared" si="12"/>
        <v>1437.5899999999992</v>
      </c>
      <c r="J77" s="23">
        <f t="shared" si="12"/>
        <v>11.000000000001819</v>
      </c>
      <c r="K77" s="23">
        <f t="shared" si="12"/>
        <v>-185.25000000000091</v>
      </c>
      <c r="L77" s="23">
        <f t="shared" si="12"/>
        <v>170.52000000000044</v>
      </c>
      <c r="M77" s="23">
        <f t="shared" si="12"/>
        <v>-147.55000000000018</v>
      </c>
      <c r="N77" s="23">
        <f t="shared" si="12"/>
        <v>-266.77999999999975</v>
      </c>
      <c r="O77" s="23">
        <f t="shared" si="12"/>
        <v>-325.68000000000029</v>
      </c>
      <c r="P77" s="23">
        <f t="shared" si="12"/>
        <v>-117.94000000000142</v>
      </c>
      <c r="Q77" s="23">
        <f t="shared" si="12"/>
        <v>-153.39999999999873</v>
      </c>
      <c r="R77" s="23">
        <f t="shared" si="12"/>
        <v>-51.550000000001091</v>
      </c>
      <c r="S77" s="23">
        <f t="shared" si="12"/>
        <v>-55.979999999998654</v>
      </c>
      <c r="T77" s="23">
        <f t="shared" si="12"/>
        <v>-165.53000000000065</v>
      </c>
      <c r="U77" s="23">
        <f t="shared" si="12"/>
        <v>-55.929999999999382</v>
      </c>
      <c r="V77" s="23">
        <f t="shared" si="12"/>
        <v>-38.970000000001164</v>
      </c>
      <c r="W77" s="23">
        <f t="shared" si="12"/>
        <v>-17.269999999999527</v>
      </c>
      <c r="X77" s="23">
        <f t="shared" si="12"/>
        <v>-105.85999999999876</v>
      </c>
      <c r="Y77" s="23">
        <f t="shared" si="12"/>
        <v>-75.760000000000218</v>
      </c>
      <c r="Z77" s="23">
        <f t="shared" si="12"/>
        <v>-124.63000000000102</v>
      </c>
      <c r="AA77" s="23">
        <f t="shared" si="12"/>
        <v>-65.069999999999709</v>
      </c>
    </row>
    <row r="78" spans="2:29">
      <c r="D78" s="27">
        <f>D77/C75</f>
        <v>-4.7438150424960648E-2</v>
      </c>
      <c r="E78" s="27">
        <f t="shared" ref="E78" si="13">E77/D75</f>
        <v>-7.2578294578959895E-2</v>
      </c>
      <c r="F78" s="27">
        <f t="shared" ref="F78" si="14">F77/E75</f>
        <v>0.28061710250224187</v>
      </c>
      <c r="G78" s="27">
        <f t="shared" ref="G78" si="15">G77/F75</f>
        <v>-5.3283865426121749E-3</v>
      </c>
      <c r="H78" s="27">
        <f t="shared" ref="H78" si="16">H77/G75</f>
        <v>-0.26452292696519947</v>
      </c>
      <c r="I78" s="27">
        <f t="shared" ref="I78" si="17">I77/H75</f>
        <v>0.28368596991834288</v>
      </c>
      <c r="J78" s="27">
        <f t="shared" ref="J78" si="18">J77/I75</f>
        <v>1.6909731242883417E-3</v>
      </c>
      <c r="K78" s="27">
        <f t="shared" ref="K78" si="19">K77/J75</f>
        <v>-2.8429451223348962E-2</v>
      </c>
      <c r="L78" s="27">
        <f t="shared" ref="L78" si="20">L77/K75</f>
        <v>2.6934644156894529E-2</v>
      </c>
      <c r="M78" s="27">
        <f t="shared" ref="M78" si="21">M77/L75</f>
        <v>-2.2695111822069118E-2</v>
      </c>
      <c r="N78" s="27">
        <f t="shared" ref="N78" si="22">N77/M75</f>
        <v>-4.1987141654272565E-2</v>
      </c>
      <c r="O78" s="27">
        <f t="shared" ref="O78" si="23">O77/N75</f>
        <v>-5.3503573969085332E-2</v>
      </c>
      <c r="P78" s="27">
        <f t="shared" ref="P78" si="24">P77/O75</f>
        <v>-2.0470754453352648E-2</v>
      </c>
      <c r="Q78" s="27">
        <f t="shared" ref="Q78" si="25">Q77/P75</f>
        <v>-2.7181954301003598E-2</v>
      </c>
      <c r="R78" s="27">
        <f t="shared" ref="R78" si="26">R77/Q75</f>
        <v>-9.389714119179441E-3</v>
      </c>
      <c r="S78" s="27">
        <f t="shared" ref="S78" si="27">S77/R75</f>
        <v>-1.029327939689228E-2</v>
      </c>
      <c r="T78" s="27">
        <f t="shared" ref="T78" si="28">T77/S75</f>
        <v>-3.0753253123072585E-2</v>
      </c>
      <c r="U78" s="27">
        <f t="shared" ref="U78" si="29">U77/T75</f>
        <v>-1.0720741270349259E-2</v>
      </c>
      <c r="V78" s="27">
        <f t="shared" ref="V78" si="30">V77/U75</f>
        <v>-7.5507744533102042E-3</v>
      </c>
      <c r="W78" s="27">
        <f t="shared" ref="W78:AA78" si="31">W77/V75</f>
        <v>-3.3716705485455213E-3</v>
      </c>
      <c r="X78" s="27">
        <f t="shared" si="31"/>
        <v>-2.073726399755501E-2</v>
      </c>
      <c r="Y78" s="27">
        <f t="shared" si="31"/>
        <v>-1.5155152271672549E-2</v>
      </c>
      <c r="Z78" s="27">
        <f t="shared" si="31"/>
        <v>-2.5314835879103225E-2</v>
      </c>
      <c r="AA78" s="27">
        <f t="shared" si="31"/>
        <v>-1.3560289836347019E-2</v>
      </c>
    </row>
  </sheetData>
  <mergeCells count="3">
    <mergeCell ref="AG2:AK2"/>
    <mergeCell ref="B35:W35"/>
    <mergeCell ref="B59:W5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32"/>
  <sheetViews>
    <sheetView showGridLines="0" zoomScaleNormal="100" workbookViewId="0">
      <selection activeCell="N9" sqref="N9"/>
    </sheetView>
  </sheetViews>
  <sheetFormatPr defaultRowHeight="12.75"/>
  <sheetData>
    <row r="1" spans="1:29">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29">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29">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29">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row>
    <row r="9" spans="1:29">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29">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row>
    <row r="11" spans="1:29">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row>
    <row r="12" spans="1:29">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29">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row>
    <row r="14" spans="1:29">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row>
    <row r="15" spans="1:29">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row>
    <row r="16" spans="1:29">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row>
    <row r="17" spans="1:29">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row>
    <row r="18" spans="1:29">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row>
    <row r="19" spans="1:29">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row>
    <row r="20" spans="1:29">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row>
    <row r="21" spans="1:29">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row>
    <row r="22" spans="1:29">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row>
    <row r="23" spans="1:29">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row>
    <row r="24" spans="1:29">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row>
    <row r="25" spans="1:29">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row>
    <row r="26" spans="1:29">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1:29">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row>
    <row r="28" spans="1:29">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row>
    <row r="30" spans="1:29">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row>
    <row r="31" spans="1:29">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row>
    <row r="32" spans="1:29">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row>
    <row r="33" spans="1:29">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row r="34" spans="1:29">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row>
    <row r="35" spans="1:29">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row>
    <row r="36" spans="1:29">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row>
    <row r="38" spans="1:29">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row>
    <row r="39" spans="1:29">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row>
    <row r="40" spans="1:29">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29">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row>
    <row r="43" spans="1:29">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row>
    <row r="44" spans="1:29">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row>
    <row r="45" spans="1:29">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row>
    <row r="46" spans="1:29">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row>
    <row r="47" spans="1:29">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row>
    <row r="48" spans="1:29">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row>
    <row r="49" spans="1:29">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row>
    <row r="50" spans="1:29">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row>
    <row r="51" spans="1:29">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row>
    <row r="52" spans="1:29">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row>
    <row r="54" spans="1:29">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row>
    <row r="55" spans="1:29">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row>
    <row r="56" spans="1:29">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row>
    <row r="57" spans="1:29">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row>
    <row r="58" spans="1:29">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row>
    <row r="59" spans="1:29">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row>
    <row r="60" spans="1:29">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row>
    <row r="61" spans="1:29">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row>
    <row r="63" spans="1:29">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row>
    <row r="65" spans="1:29">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row>
    <row r="66" spans="1:29">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row>
    <row r="67" spans="1:29">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row>
    <row r="68" spans="1:29">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row>
    <row r="69" spans="1:29">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row>
    <row r="70" spans="1:29">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row>
    <row r="71" spans="1:29">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row>
    <row r="72" spans="1:29">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row>
    <row r="73" spans="1:29">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row>
    <row r="75" spans="1:29">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row>
    <row r="76" spans="1:29">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row>
    <row r="77" spans="1:29">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row>
    <row r="78" spans="1:29">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1:29">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1:29">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row r="85" spans="1:29">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row r="86" spans="1:29">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row>
    <row r="87" spans="1:29">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row>
    <row r="88" spans="1:29">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row>
    <row r="89" spans="1:29">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row>
    <row r="90" spans="1:29">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row>
    <row r="91" spans="1:29">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row>
    <row r="92" spans="1:29">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row>
    <row r="93" spans="1:29">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row>
    <row r="94" spans="1:29">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row>
    <row r="95" spans="1:29">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row>
    <row r="96" spans="1:29">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row>
    <row r="97" spans="1:29">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row>
    <row r="98" spans="1:29">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row>
    <row r="99" spans="1:29">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row>
    <row r="100" spans="1:29">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row>
    <row r="101" spans="1:29">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row>
    <row r="102" spans="1:29">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row>
    <row r="103" spans="1:29">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row>
    <row r="104" spans="1:29">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row>
    <row r="105" spans="1:29">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row>
    <row r="106" spans="1:29">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row>
    <row r="107" spans="1:29">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row>
    <row r="108" spans="1:29">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row>
    <row r="109" spans="1:29">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row>
    <row r="110" spans="1:29">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row>
    <row r="111" spans="1:29">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row>
    <row r="112" spans="1:29">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row>
    <row r="113" spans="1:29">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row>
    <row r="114" spans="1:29">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row>
    <row r="115" spans="1:29">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row>
    <row r="116" spans="1:29">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row>
    <row r="117" spans="1:29">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row>
    <row r="118" spans="1:29">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row>
    <row r="119" spans="1:29">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row>
    <row r="120" spans="1:29">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row>
    <row r="121" spans="1:29">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row>
    <row r="122" spans="1:29">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row>
    <row r="123" spans="1:29">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row>
    <row r="124" spans="1:29">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row>
    <row r="125" spans="1:29">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row>
    <row r="126" spans="1:29">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row>
    <row r="127" spans="1:29">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row>
    <row r="128" spans="1:29">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row>
    <row r="129" spans="1:29">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row>
    <row r="130" spans="1:29">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row>
    <row r="131" spans="1:29">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row>
    <row r="132" spans="1:29">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90"/>
  <sheetViews>
    <sheetView topLeftCell="A21" workbookViewId="0">
      <selection activeCell="A34" sqref="A34:K34"/>
    </sheetView>
  </sheetViews>
  <sheetFormatPr defaultColWidth="11.42578125" defaultRowHeight="15"/>
  <cols>
    <col min="1" max="1" width="25.42578125" style="31" customWidth="1"/>
    <col min="2" max="16384" width="11.42578125" style="31"/>
  </cols>
  <sheetData>
    <row r="1" spans="1:40" ht="15" customHeight="1" thickBot="1">
      <c r="A1" s="30"/>
      <c r="B1" s="30"/>
      <c r="C1" s="30"/>
      <c r="D1" s="30"/>
      <c r="E1" s="30"/>
      <c r="F1" s="30"/>
      <c r="G1" s="30"/>
      <c r="H1" s="30"/>
      <c r="I1" s="30"/>
      <c r="J1" s="30"/>
      <c r="K1" s="30"/>
    </row>
    <row r="2" spans="1:40" ht="15.75">
      <c r="A2" s="21" t="s">
        <v>95</v>
      </c>
      <c r="B2" s="21"/>
      <c r="C2" s="21"/>
      <c r="D2" s="21"/>
      <c r="E2" s="21"/>
      <c r="F2" s="21"/>
      <c r="G2" s="21"/>
      <c r="H2" s="21"/>
      <c r="I2" s="21"/>
      <c r="J2" s="21"/>
      <c r="K2" s="21"/>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row>
    <row r="3" spans="1:40" ht="15" customHeight="1">
      <c r="A3" s="33"/>
      <c r="B3" s="33"/>
      <c r="C3" s="33"/>
      <c r="D3" s="33"/>
      <c r="E3" s="33"/>
      <c r="F3" s="33"/>
      <c r="G3" s="33"/>
      <c r="H3" s="33"/>
      <c r="I3" s="33"/>
      <c r="J3" s="33"/>
      <c r="K3" s="33"/>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row>
    <row r="4" spans="1:40" ht="15.75">
      <c r="A4" s="32" t="s">
        <v>123</v>
      </c>
      <c r="B4" s="33"/>
      <c r="C4" s="33"/>
      <c r="D4" s="33"/>
      <c r="E4" s="33"/>
      <c r="F4" s="32" t="s">
        <v>105</v>
      </c>
      <c r="G4" s="33"/>
      <c r="H4" s="33"/>
      <c r="I4" s="33"/>
      <c r="J4" s="33"/>
      <c r="K4" s="33"/>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row>
    <row r="5" spans="1:40" ht="15.75">
      <c r="A5" s="34" t="s">
        <v>96</v>
      </c>
      <c r="B5" s="33"/>
      <c r="C5" s="33"/>
      <c r="D5" s="33"/>
      <c r="E5" s="33"/>
      <c r="F5" s="34" t="s">
        <v>98</v>
      </c>
      <c r="G5" s="33"/>
      <c r="H5" s="33"/>
      <c r="I5" s="33"/>
      <c r="J5" s="33"/>
      <c r="K5" s="33"/>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row>
    <row r="6" spans="1:40" ht="15.75">
      <c r="A6" s="34" t="s">
        <v>0</v>
      </c>
      <c r="B6" s="33"/>
      <c r="C6" s="33"/>
      <c r="D6" s="33"/>
      <c r="E6" s="33"/>
      <c r="F6" s="34" t="s">
        <v>2</v>
      </c>
      <c r="G6" s="33"/>
      <c r="H6" s="33"/>
      <c r="I6" s="33"/>
      <c r="J6" s="33"/>
      <c r="K6" s="33"/>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row>
    <row r="7" spans="1:40" ht="15.75">
      <c r="A7" s="34" t="s">
        <v>1</v>
      </c>
      <c r="B7" s="33"/>
      <c r="C7" s="33"/>
      <c r="D7" s="33"/>
      <c r="E7" s="33"/>
      <c r="F7" s="34" t="s">
        <v>30</v>
      </c>
      <c r="G7" s="33"/>
      <c r="H7" s="33"/>
      <c r="I7" s="33"/>
      <c r="J7" s="33"/>
      <c r="K7" s="33"/>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row>
    <row r="8" spans="1:40" ht="15.75">
      <c r="A8" s="34" t="s">
        <v>5</v>
      </c>
      <c r="B8" s="33"/>
      <c r="C8" s="33"/>
      <c r="D8" s="33"/>
      <c r="E8" s="33"/>
      <c r="F8" s="34" t="s">
        <v>3</v>
      </c>
      <c r="G8" s="33"/>
      <c r="H8" s="33"/>
      <c r="I8" s="33"/>
      <c r="J8" s="33"/>
      <c r="K8" s="33"/>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0" ht="15.75">
      <c r="A9" s="34" t="s">
        <v>8</v>
      </c>
      <c r="B9" s="33"/>
      <c r="C9" s="33"/>
      <c r="D9" s="33"/>
      <c r="E9" s="33"/>
      <c r="F9" s="34" t="s">
        <v>79</v>
      </c>
      <c r="G9" s="33"/>
      <c r="H9" s="33"/>
      <c r="I9" s="33"/>
      <c r="J9" s="33"/>
      <c r="K9" s="33"/>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row>
    <row r="10" spans="1:40" ht="15.75">
      <c r="A10" s="34" t="s">
        <v>9</v>
      </c>
      <c r="B10" s="33"/>
      <c r="C10" s="33"/>
      <c r="D10" s="33"/>
      <c r="E10" s="33"/>
      <c r="F10" s="34" t="s">
        <v>6</v>
      </c>
      <c r="G10" s="33"/>
      <c r="H10" s="33"/>
      <c r="I10" s="33"/>
      <c r="J10" s="33"/>
      <c r="K10" s="33"/>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row>
    <row r="11" spans="1:40" ht="15.75">
      <c r="A11" s="34" t="s">
        <v>97</v>
      </c>
      <c r="B11" s="33"/>
      <c r="C11" s="33"/>
      <c r="D11" s="33"/>
      <c r="E11" s="33"/>
      <c r="F11" s="34" t="s">
        <v>11</v>
      </c>
      <c r="G11" s="33"/>
      <c r="H11" s="33"/>
      <c r="I11" s="33"/>
      <c r="J11" s="33"/>
      <c r="K11" s="33"/>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row>
    <row r="12" spans="1:40" ht="15.75">
      <c r="A12" s="34" t="s">
        <v>10</v>
      </c>
      <c r="B12" s="33"/>
      <c r="C12" s="33"/>
      <c r="D12" s="33"/>
      <c r="E12" s="33"/>
      <c r="F12" s="34" t="s">
        <v>16</v>
      </c>
      <c r="G12" s="33"/>
      <c r="H12" s="33"/>
      <c r="I12" s="33"/>
      <c r="J12" s="33"/>
      <c r="K12" s="33"/>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row>
    <row r="13" spans="1:40" ht="15.75">
      <c r="A13" s="34" t="s">
        <v>12</v>
      </c>
      <c r="B13" s="33"/>
      <c r="C13" s="33"/>
      <c r="D13" s="33"/>
      <c r="E13" s="33"/>
      <c r="F13" s="34" t="s">
        <v>14</v>
      </c>
      <c r="G13" s="33"/>
      <c r="H13" s="33"/>
      <c r="I13" s="33"/>
      <c r="J13" s="33"/>
      <c r="K13" s="33"/>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row>
    <row r="14" spans="1:40" ht="15.75">
      <c r="A14" s="34" t="s">
        <v>13</v>
      </c>
      <c r="B14" s="33"/>
      <c r="C14" s="33"/>
      <c r="D14" s="33"/>
      <c r="E14" s="33"/>
      <c r="F14" s="34" t="s">
        <v>17</v>
      </c>
      <c r="G14" s="33"/>
      <c r="H14" s="33"/>
      <c r="I14" s="33"/>
      <c r="J14" s="33"/>
      <c r="K14" s="33"/>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row>
    <row r="15" spans="1:40" ht="15.75">
      <c r="A15" s="34" t="s">
        <v>15</v>
      </c>
      <c r="B15" s="33"/>
      <c r="C15" s="33"/>
      <c r="D15" s="33"/>
      <c r="E15" s="33"/>
      <c r="F15" s="34" t="s">
        <v>19</v>
      </c>
      <c r="G15" s="33"/>
      <c r="H15" s="33"/>
      <c r="I15" s="33"/>
      <c r="J15" s="33"/>
      <c r="K15" s="33"/>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row>
    <row r="16" spans="1:40" ht="15.75">
      <c r="A16" s="34" t="s">
        <v>18</v>
      </c>
      <c r="B16" s="33"/>
      <c r="C16" s="33"/>
      <c r="D16" s="33"/>
      <c r="E16" s="33"/>
      <c r="F16" s="34" t="s">
        <v>21</v>
      </c>
      <c r="G16" s="33"/>
      <c r="H16" s="33"/>
      <c r="I16" s="33"/>
      <c r="J16" s="33"/>
      <c r="K16" s="33"/>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row>
    <row r="17" spans="1:40" ht="15.75">
      <c r="A17" s="34" t="s">
        <v>20</v>
      </c>
      <c r="B17" s="33"/>
      <c r="C17" s="33"/>
      <c r="D17" s="33"/>
      <c r="E17" s="33"/>
      <c r="F17" s="34" t="s">
        <v>24</v>
      </c>
      <c r="G17" s="33"/>
      <c r="H17" s="33"/>
      <c r="I17" s="33"/>
      <c r="J17" s="33"/>
      <c r="K17" s="33"/>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row>
    <row r="18" spans="1:40" ht="15.75">
      <c r="A18" s="34" t="s">
        <v>7</v>
      </c>
      <c r="B18" s="33"/>
      <c r="C18" s="33"/>
      <c r="D18" s="33"/>
      <c r="E18" s="33"/>
      <c r="F18" s="34" t="s">
        <v>23</v>
      </c>
      <c r="G18" s="33"/>
      <c r="H18" s="33"/>
      <c r="I18" s="33"/>
      <c r="J18" s="33"/>
      <c r="K18" s="33"/>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row>
    <row r="19" spans="1:40" ht="15.75">
      <c r="A19" s="34" t="s">
        <v>22</v>
      </c>
      <c r="B19" s="33"/>
      <c r="C19" s="33"/>
      <c r="D19" s="33"/>
      <c r="E19" s="33"/>
      <c r="F19" s="33"/>
      <c r="G19" s="33"/>
      <c r="H19" s="33"/>
      <c r="I19" s="33"/>
      <c r="J19" s="33"/>
      <c r="K19" s="33"/>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row>
    <row r="20" spans="1:40" ht="15.75">
      <c r="A20" s="34"/>
      <c r="B20" s="33"/>
      <c r="C20" s="33"/>
      <c r="D20" s="33"/>
      <c r="E20" s="33"/>
      <c r="F20" s="33"/>
      <c r="G20" s="33"/>
      <c r="H20" s="33"/>
      <c r="I20" s="33"/>
      <c r="J20" s="33"/>
      <c r="K20" s="33"/>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row>
    <row r="21" spans="1:40" ht="15.75" customHeight="1" thickBot="1">
      <c r="A21" s="30"/>
      <c r="B21" s="30"/>
      <c r="C21" s="30"/>
      <c r="D21" s="30"/>
      <c r="E21" s="30"/>
      <c r="F21" s="30"/>
      <c r="G21" s="30"/>
      <c r="H21" s="30"/>
      <c r="I21" s="30"/>
      <c r="J21" s="30"/>
      <c r="K21" s="30"/>
    </row>
    <row r="22" spans="1:40" ht="15.75">
      <c r="A22" s="21" t="s">
        <v>85</v>
      </c>
      <c r="B22" s="21"/>
      <c r="C22" s="21"/>
      <c r="D22" s="21"/>
      <c r="E22" s="21"/>
      <c r="F22" s="21"/>
      <c r="G22" s="21"/>
      <c r="H22" s="21"/>
      <c r="I22" s="21"/>
      <c r="J22" s="21"/>
      <c r="K22" s="21"/>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row>
    <row r="23" spans="1:40" ht="15" customHeight="1">
      <c r="A23" s="33"/>
      <c r="B23" s="33"/>
      <c r="C23" s="33"/>
      <c r="D23" s="33"/>
      <c r="E23" s="33"/>
      <c r="F23" s="33"/>
      <c r="G23" s="33"/>
      <c r="H23" s="33"/>
      <c r="I23" s="33"/>
      <c r="J23" s="33"/>
      <c r="K23" s="33"/>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row>
    <row r="24" spans="1:40" s="70" customFormat="1">
      <c r="A24" s="94" t="s">
        <v>121</v>
      </c>
      <c r="B24" s="94"/>
      <c r="C24" s="94"/>
      <c r="D24" s="94"/>
      <c r="E24" s="94"/>
      <c r="F24" s="94"/>
      <c r="G24" s="94"/>
      <c r="H24" s="94"/>
      <c r="I24" s="94"/>
      <c r="J24" s="94"/>
      <c r="K24" s="94"/>
    </row>
    <row r="25" spans="1:40" s="70" customFormat="1">
      <c r="A25" s="94"/>
      <c r="B25" s="94"/>
      <c r="C25" s="94"/>
      <c r="D25" s="94"/>
      <c r="E25" s="94"/>
      <c r="F25" s="94"/>
      <c r="G25" s="94"/>
      <c r="H25" s="94"/>
      <c r="I25" s="94"/>
      <c r="J25" s="94"/>
      <c r="K25" s="94"/>
    </row>
    <row r="26" spans="1:40" s="70" customFormat="1">
      <c r="A26" s="94"/>
      <c r="B26" s="94"/>
      <c r="C26" s="94"/>
      <c r="D26" s="94"/>
      <c r="E26" s="94"/>
      <c r="F26" s="94"/>
      <c r="G26" s="94"/>
      <c r="H26" s="94"/>
      <c r="I26" s="94"/>
      <c r="J26" s="94"/>
      <c r="K26" s="94"/>
    </row>
    <row r="27" spans="1:40" s="70" customFormat="1">
      <c r="A27" s="94"/>
      <c r="B27" s="94"/>
      <c r="C27" s="94"/>
      <c r="D27" s="94"/>
      <c r="E27" s="94"/>
      <c r="F27" s="94"/>
      <c r="G27" s="94"/>
      <c r="H27" s="94"/>
      <c r="I27" s="94"/>
      <c r="J27" s="94"/>
      <c r="K27" s="94"/>
    </row>
    <row r="28" spans="1:40" s="70" customFormat="1" ht="15" customHeight="1">
      <c r="A28" s="71"/>
      <c r="B28" s="71"/>
      <c r="C28" s="71"/>
      <c r="D28" s="71"/>
      <c r="E28" s="71"/>
      <c r="F28" s="71"/>
      <c r="G28" s="71"/>
      <c r="H28" s="71"/>
      <c r="I28" s="71"/>
      <c r="J28" s="71"/>
      <c r="K28" s="71"/>
    </row>
    <row r="29" spans="1:40" s="70" customFormat="1" ht="15" customHeight="1">
      <c r="A29" s="94" t="s">
        <v>122</v>
      </c>
      <c r="B29" s="94"/>
      <c r="C29" s="94"/>
      <c r="D29" s="94"/>
      <c r="E29" s="94"/>
      <c r="F29" s="94"/>
      <c r="G29" s="94"/>
      <c r="H29" s="94"/>
      <c r="I29" s="94"/>
      <c r="J29" s="94"/>
      <c r="K29" s="94"/>
    </row>
    <row r="30" spans="1:40" s="70" customFormat="1" ht="15" customHeight="1">
      <c r="A30" s="94"/>
      <c r="B30" s="94"/>
      <c r="C30" s="94"/>
      <c r="D30" s="94"/>
      <c r="E30" s="94"/>
      <c r="F30" s="94"/>
      <c r="G30" s="94"/>
      <c r="H30" s="94"/>
      <c r="I30" s="94"/>
      <c r="J30" s="94"/>
      <c r="K30" s="94"/>
    </row>
    <row r="31" spans="1:40" s="70" customFormat="1" ht="15" customHeight="1">
      <c r="A31" s="94"/>
      <c r="B31" s="94"/>
      <c r="C31" s="94"/>
      <c r="D31" s="94"/>
      <c r="E31" s="94"/>
      <c r="F31" s="94"/>
      <c r="G31" s="94"/>
      <c r="H31" s="94"/>
      <c r="I31" s="94"/>
      <c r="J31" s="94"/>
      <c r="K31" s="94"/>
    </row>
    <row r="32" spans="1:40" s="70" customFormat="1" ht="15" customHeight="1">
      <c r="A32" s="94"/>
      <c r="B32" s="94"/>
      <c r="C32" s="94"/>
      <c r="D32" s="94"/>
      <c r="E32" s="94"/>
      <c r="F32" s="94"/>
      <c r="G32" s="94"/>
      <c r="H32" s="94"/>
      <c r="I32" s="94"/>
      <c r="J32" s="94"/>
      <c r="K32" s="94"/>
    </row>
    <row r="33" spans="1:40" s="70" customFormat="1">
      <c r="A33" s="94"/>
      <c r="B33" s="94"/>
      <c r="C33" s="94"/>
      <c r="D33" s="94"/>
      <c r="E33" s="94"/>
      <c r="F33" s="94"/>
      <c r="G33" s="94"/>
      <c r="H33" s="94"/>
      <c r="I33" s="94"/>
      <c r="J33" s="94"/>
      <c r="K33" s="94"/>
    </row>
    <row r="34" spans="1:40" s="70" customFormat="1">
      <c r="A34" s="94" t="s">
        <v>135</v>
      </c>
      <c r="B34" s="95"/>
      <c r="C34" s="95"/>
      <c r="D34" s="95"/>
      <c r="E34" s="95"/>
      <c r="F34" s="95"/>
      <c r="G34" s="95"/>
      <c r="H34" s="95"/>
      <c r="I34" s="95"/>
      <c r="J34" s="95"/>
      <c r="K34" s="95"/>
    </row>
    <row r="35" spans="1:40" ht="15" customHeight="1" thickBot="1">
      <c r="A35" s="35"/>
      <c r="B35" s="35"/>
      <c r="C35" s="35"/>
      <c r="D35" s="35"/>
      <c r="E35" s="35"/>
      <c r="F35" s="35"/>
      <c r="G35" s="35"/>
      <c r="H35" s="35"/>
      <c r="I35" s="35"/>
      <c r="J35" s="35"/>
      <c r="K35" s="35"/>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row>
    <row r="36" spans="1:40" ht="15.75">
      <c r="A36" s="21" t="s">
        <v>86</v>
      </c>
      <c r="B36" s="21"/>
      <c r="C36" s="21"/>
      <c r="D36" s="21"/>
      <c r="E36" s="21"/>
      <c r="F36" s="21"/>
      <c r="G36" s="21"/>
      <c r="H36" s="21"/>
      <c r="I36" s="21"/>
      <c r="J36" s="21"/>
      <c r="K36" s="21"/>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row>
    <row r="37" spans="1:40" ht="15" customHeight="1">
      <c r="A37" s="33"/>
      <c r="B37" s="33"/>
      <c r="C37" s="33"/>
      <c r="D37" s="33"/>
      <c r="E37" s="33"/>
      <c r="F37" s="33"/>
      <c r="G37" s="33"/>
      <c r="H37" s="33"/>
      <c r="I37" s="33"/>
      <c r="J37" s="33"/>
      <c r="K37" s="33"/>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row>
    <row r="38" spans="1:40" ht="15" customHeight="1">
      <c r="A38" s="73" t="s">
        <v>130</v>
      </c>
      <c r="B38" s="93" t="s">
        <v>131</v>
      </c>
      <c r="C38" s="93"/>
      <c r="D38" s="93"/>
      <c r="E38" s="33"/>
      <c r="F38" s="33"/>
      <c r="G38" s="33"/>
      <c r="H38" s="33"/>
      <c r="I38" s="33"/>
      <c r="J38" s="33"/>
      <c r="K38" s="33"/>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row>
    <row r="39" spans="1:40" ht="15" customHeight="1">
      <c r="A39" s="96" t="s">
        <v>102</v>
      </c>
      <c r="B39" s="97" t="s">
        <v>87</v>
      </c>
      <c r="C39" s="98"/>
      <c r="D39" s="98"/>
      <c r="E39" s="98"/>
      <c r="F39" s="98"/>
      <c r="G39" s="98"/>
      <c r="H39" s="98"/>
      <c r="I39" s="98"/>
      <c r="J39" s="98"/>
      <c r="K39" s="98"/>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row>
    <row r="40" spans="1:40" ht="15" customHeight="1">
      <c r="A40" s="96"/>
      <c r="B40" s="98"/>
      <c r="C40" s="98"/>
      <c r="D40" s="98"/>
      <c r="E40" s="98"/>
      <c r="F40" s="98"/>
      <c r="G40" s="98"/>
      <c r="H40" s="98"/>
      <c r="I40" s="98"/>
      <c r="J40" s="98"/>
      <c r="K40" s="98"/>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row>
    <row r="41" spans="1:40" ht="15" customHeight="1">
      <c r="A41" s="76"/>
      <c r="B41" s="98"/>
      <c r="C41" s="98"/>
      <c r="D41" s="98"/>
      <c r="E41" s="98"/>
      <c r="F41" s="98"/>
      <c r="G41" s="98"/>
      <c r="H41" s="98"/>
      <c r="I41" s="98"/>
      <c r="J41" s="98"/>
      <c r="K41" s="98"/>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row>
    <row r="42" spans="1:40" ht="15" customHeight="1">
      <c r="A42" s="77"/>
      <c r="B42" s="98"/>
      <c r="C42" s="98"/>
      <c r="D42" s="98"/>
      <c r="E42" s="98"/>
      <c r="F42" s="98"/>
      <c r="G42" s="98"/>
      <c r="H42" s="98"/>
      <c r="I42" s="98"/>
      <c r="J42" s="98"/>
      <c r="K42" s="98"/>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row>
    <row r="43" spans="1:40">
      <c r="A43" s="77"/>
      <c r="B43" s="98"/>
      <c r="C43" s="98"/>
      <c r="D43" s="98"/>
      <c r="E43" s="98"/>
      <c r="F43" s="98"/>
      <c r="G43" s="98"/>
      <c r="H43" s="98"/>
      <c r="I43" s="98"/>
      <c r="J43" s="98"/>
      <c r="K43" s="98"/>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row>
    <row r="44" spans="1:40" ht="15.75">
      <c r="A44" s="78" t="s">
        <v>88</v>
      </c>
      <c r="B44" s="77" t="s">
        <v>132</v>
      </c>
      <c r="C44" s="77"/>
      <c r="D44" s="77"/>
      <c r="E44" s="77"/>
      <c r="F44" s="77"/>
      <c r="G44" s="77"/>
      <c r="H44" s="77"/>
      <c r="I44" s="77"/>
      <c r="J44" s="77"/>
      <c r="K44" s="77"/>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row>
    <row r="45" spans="1:40" ht="15.75">
      <c r="A45" s="73" t="s">
        <v>89</v>
      </c>
      <c r="B45" s="74" t="s">
        <v>133</v>
      </c>
      <c r="C45" s="74"/>
      <c r="D45" s="74"/>
      <c r="E45" s="74"/>
      <c r="F45" s="74"/>
      <c r="G45" s="74"/>
      <c r="H45" s="74"/>
      <c r="I45" s="74"/>
      <c r="J45" s="74"/>
      <c r="K45" s="74"/>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row>
    <row r="46" spans="1:40" ht="15.75" customHeight="1">
      <c r="A46" s="73" t="s">
        <v>90</v>
      </c>
      <c r="B46" s="93" t="s">
        <v>91</v>
      </c>
      <c r="C46" s="93"/>
      <c r="D46" s="93"/>
      <c r="E46" s="93"/>
      <c r="F46" s="93"/>
      <c r="G46" s="93"/>
      <c r="H46" s="93"/>
      <c r="I46" s="93"/>
      <c r="J46" s="93"/>
      <c r="K46" s="93"/>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row>
    <row r="47" spans="1:40" ht="16.5" thickBot="1">
      <c r="A47" s="79"/>
      <c r="B47" s="37"/>
      <c r="C47" s="36"/>
      <c r="D47" s="36"/>
      <c r="E47" s="36"/>
      <c r="F47" s="36"/>
      <c r="G47" s="36"/>
      <c r="H47" s="36"/>
      <c r="I47" s="36"/>
      <c r="J47" s="36"/>
      <c r="K47" s="36"/>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row>
    <row r="48" spans="1:40">
      <c r="A48" s="75"/>
      <c r="B48" s="80"/>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row>
    <row r="49" spans="1:40">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row>
    <row r="50" spans="1:40">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row>
    <row r="51" spans="1:40">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row>
    <row r="52" spans="1:40">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row>
    <row r="53" spans="1:40">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row>
    <row r="54" spans="1:40">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row>
    <row r="55" spans="1:40">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row>
    <row r="56" spans="1:40">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row>
    <row r="57" spans="1:40">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row>
    <row r="58" spans="1:40">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row>
    <row r="59" spans="1:40">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row>
    <row r="60" spans="1:40">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row>
    <row r="61" spans="1:40">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row>
    <row r="62" spans="1:40">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row>
    <row r="63" spans="1:40">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row r="64" spans="1:40">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row>
    <row r="65" spans="1:40">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row>
    <row r="66" spans="1:40">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row>
    <row r="67" spans="1:40">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row>
    <row r="68" spans="1:40">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row>
    <row r="69" spans="1:40">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row>
    <row r="70" spans="1:40">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row>
    <row r="71" spans="1:40">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row>
    <row r="72" spans="1:40">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row>
    <row r="73" spans="1:40">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row>
    <row r="74" spans="1:40">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row>
    <row r="75" spans="1:40">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row>
    <row r="76" spans="1:40">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row>
    <row r="77" spans="1:40">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row>
    <row r="78" spans="1:40">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row>
    <row r="79" spans="1:40">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row>
    <row r="80" spans="1:40">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row>
    <row r="81" spans="1:40">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row>
    <row r="82" spans="1:40">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row>
    <row r="83" spans="1:40">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row>
    <row r="84" spans="1:40">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row>
    <row r="85" spans="1:40">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row>
    <row r="86" spans="1:40">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row>
    <row r="87" spans="1:40">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row>
    <row r="88" spans="1:40">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row>
    <row r="89" spans="1:40">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row>
    <row r="90" spans="1:40">
      <c r="A90" s="30"/>
      <c r="B90" s="30"/>
      <c r="C90" s="30"/>
      <c r="D90" s="30"/>
      <c r="E90" s="30"/>
      <c r="F90" s="30"/>
      <c r="G90" s="30"/>
      <c r="H90" s="30"/>
      <c r="I90" s="30"/>
      <c r="J90" s="30"/>
      <c r="K90" s="30"/>
    </row>
  </sheetData>
  <mergeCells count="7">
    <mergeCell ref="B46:K46"/>
    <mergeCell ref="A24:K27"/>
    <mergeCell ref="A29:K33"/>
    <mergeCell ref="A34:K34"/>
    <mergeCell ref="B38:D38"/>
    <mergeCell ref="A39:A40"/>
    <mergeCell ref="B39:K43"/>
  </mergeCells>
  <hyperlinks>
    <hyperlink ref="B45" r:id="rId1" xr:uid="{B6ED8A80-2FC3-453D-8AAF-0D120ACC8871}"/>
    <hyperlink ref="B46:C46" r:id="rId2" display="ahdb.org.uk" xr:uid="{3A3338AF-8026-47D8-9C0F-92422108F90E}"/>
    <hyperlink ref="B38" r:id="rId3" display="https://ahdb.org.uk/market-intelligence-data-and-analysis-team" xr:uid="{823961C0-688A-4111-B323-78A4AC6DEC24}"/>
    <hyperlink ref="B38:D38" r:id="rId4" display="Data and Analysis Team" xr:uid="{2BB86168-A049-40D2-8A0A-98034FA34733}"/>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C68"/>
  <sheetViews>
    <sheetView zoomScaleNormal="100" workbookViewId="0">
      <selection activeCell="G60" sqref="G60"/>
    </sheetView>
  </sheetViews>
  <sheetFormatPr defaultRowHeight="12.75"/>
  <cols>
    <col min="1" max="1" width="41.42578125" bestFit="1" customWidth="1"/>
  </cols>
  <sheetData>
    <row r="1" spans="1:29">
      <c r="A1" s="7" t="s">
        <v>67</v>
      </c>
      <c r="B1" s="6"/>
      <c r="C1" s="6"/>
      <c r="D1" s="6"/>
    </row>
    <row r="2" spans="1:29">
      <c r="A2" s="3" t="s">
        <v>31</v>
      </c>
      <c r="B2" s="3" t="s">
        <v>47</v>
      </c>
      <c r="C2" s="3" t="s">
        <v>48</v>
      </c>
      <c r="D2" s="3" t="s">
        <v>49</v>
      </c>
      <c r="E2" s="3" t="s">
        <v>50</v>
      </c>
      <c r="F2" s="3" t="s">
        <v>51</v>
      </c>
      <c r="G2" s="3" t="s">
        <v>52</v>
      </c>
      <c r="H2" s="3" t="s">
        <v>38</v>
      </c>
      <c r="I2" s="3" t="s">
        <v>39</v>
      </c>
      <c r="J2" s="3" t="s">
        <v>40</v>
      </c>
      <c r="K2" s="3" t="s">
        <v>41</v>
      </c>
      <c r="L2" s="3" t="s">
        <v>32</v>
      </c>
      <c r="M2" s="3" t="s">
        <v>33</v>
      </c>
      <c r="N2" s="3" t="s">
        <v>34</v>
      </c>
      <c r="O2" s="3" t="s">
        <v>35</v>
      </c>
      <c r="P2" s="3" t="s">
        <v>36</v>
      </c>
      <c r="Q2" s="3" t="s">
        <v>42</v>
      </c>
      <c r="R2" s="3" t="s">
        <v>53</v>
      </c>
      <c r="S2" s="3" t="s">
        <v>55</v>
      </c>
      <c r="T2" s="3" t="s">
        <v>57</v>
      </c>
      <c r="U2" s="3" t="s">
        <v>58</v>
      </c>
      <c r="V2" s="3" t="s">
        <v>59</v>
      </c>
      <c r="W2" s="3" t="s">
        <v>60</v>
      </c>
      <c r="X2" s="3" t="s">
        <v>61</v>
      </c>
      <c r="Y2" s="3" t="s">
        <v>62</v>
      </c>
      <c r="Z2" s="3" t="s">
        <v>63</v>
      </c>
      <c r="AA2" s="3" t="s">
        <v>64</v>
      </c>
      <c r="AB2" s="3" t="s">
        <v>65</v>
      </c>
      <c r="AC2" s="3" t="s">
        <v>66</v>
      </c>
    </row>
    <row r="3" spans="1:29">
      <c r="A3" s="5" t="s">
        <v>0</v>
      </c>
      <c r="B3" s="4" t="s">
        <v>54</v>
      </c>
      <c r="C3" s="4" t="s">
        <v>54</v>
      </c>
      <c r="D3" s="4" t="s">
        <v>54</v>
      </c>
      <c r="E3" s="4" t="s">
        <v>54</v>
      </c>
      <c r="F3" s="4" t="s">
        <v>54</v>
      </c>
      <c r="G3" s="4" t="s">
        <v>54</v>
      </c>
      <c r="H3" s="4" t="s">
        <v>54</v>
      </c>
      <c r="I3" s="4" t="s">
        <v>54</v>
      </c>
      <c r="J3" s="4" t="s">
        <v>54</v>
      </c>
      <c r="K3" s="4" t="s">
        <v>54</v>
      </c>
      <c r="L3" s="4" t="s">
        <v>54</v>
      </c>
      <c r="M3" s="4" t="s">
        <v>54</v>
      </c>
      <c r="N3" s="4" t="s">
        <v>54</v>
      </c>
      <c r="O3" s="4" t="s">
        <v>54</v>
      </c>
      <c r="P3" s="4" t="s">
        <v>54</v>
      </c>
      <c r="Q3" s="4" t="s">
        <v>54</v>
      </c>
      <c r="R3" s="4" t="s">
        <v>54</v>
      </c>
      <c r="S3" s="4" t="s">
        <v>54</v>
      </c>
      <c r="T3" s="4" t="s">
        <v>54</v>
      </c>
      <c r="U3" s="9"/>
      <c r="V3" s="4"/>
      <c r="W3" s="4"/>
      <c r="X3" s="4"/>
      <c r="Y3" s="4"/>
      <c r="Z3" s="4"/>
      <c r="AA3" s="4"/>
      <c r="AB3" s="4"/>
      <c r="AC3" s="4"/>
    </row>
    <row r="4" spans="1:29">
      <c r="A4" s="3" t="s">
        <v>1</v>
      </c>
      <c r="B4" s="4" t="s">
        <v>54</v>
      </c>
      <c r="C4" s="4" t="s">
        <v>54</v>
      </c>
      <c r="D4" s="4" t="s">
        <v>54</v>
      </c>
      <c r="E4" s="4" t="s">
        <v>54</v>
      </c>
      <c r="F4" s="4" t="s">
        <v>54</v>
      </c>
      <c r="G4" s="4" t="s">
        <v>54</v>
      </c>
      <c r="H4" s="4" t="s">
        <v>54</v>
      </c>
      <c r="I4" s="4" t="s">
        <v>54</v>
      </c>
      <c r="J4" s="4" t="s">
        <v>54</v>
      </c>
      <c r="K4" s="4"/>
      <c r="L4" s="4"/>
      <c r="M4" s="4"/>
      <c r="N4" s="4"/>
      <c r="O4" s="4"/>
      <c r="P4" s="4"/>
      <c r="Q4" s="4"/>
      <c r="R4" s="4"/>
      <c r="S4" s="4"/>
      <c r="T4" s="4"/>
      <c r="U4" s="9"/>
      <c r="V4" s="4"/>
      <c r="W4" s="4"/>
      <c r="X4" s="4"/>
      <c r="Y4" s="4"/>
      <c r="Z4" s="4"/>
      <c r="AA4" s="4"/>
      <c r="AB4" s="4"/>
      <c r="AC4" s="4"/>
    </row>
    <row r="5" spans="1:29">
      <c r="A5" s="3" t="s">
        <v>2</v>
      </c>
      <c r="B5" s="4" t="s">
        <v>54</v>
      </c>
      <c r="C5" s="4" t="s">
        <v>54</v>
      </c>
      <c r="D5" s="4" t="s">
        <v>54</v>
      </c>
      <c r="E5" s="4" t="s">
        <v>54</v>
      </c>
      <c r="F5" s="4" t="s">
        <v>54</v>
      </c>
      <c r="G5" s="4" t="s">
        <v>54</v>
      </c>
      <c r="H5" s="4" t="s">
        <v>54</v>
      </c>
      <c r="I5" s="4" t="s">
        <v>54</v>
      </c>
      <c r="J5" s="4" t="s">
        <v>54</v>
      </c>
      <c r="K5" s="4"/>
      <c r="L5" s="4"/>
      <c r="M5" s="4"/>
      <c r="N5" s="4"/>
      <c r="O5" s="4"/>
      <c r="P5" s="4"/>
      <c r="Q5" s="4"/>
      <c r="R5" s="4"/>
      <c r="S5" s="4"/>
      <c r="T5" s="4"/>
      <c r="U5" s="9" t="s">
        <v>78</v>
      </c>
      <c r="V5" s="4"/>
      <c r="W5" s="4"/>
      <c r="X5" s="4"/>
      <c r="Y5" s="4"/>
      <c r="Z5" s="4"/>
      <c r="AA5" s="4"/>
      <c r="AB5" s="4"/>
      <c r="AC5" s="4"/>
    </row>
    <row r="6" spans="1:29">
      <c r="A6" s="3" t="s">
        <v>30</v>
      </c>
      <c r="B6" s="4" t="s">
        <v>54</v>
      </c>
      <c r="C6" s="4" t="s">
        <v>54</v>
      </c>
      <c r="D6" s="4" t="s">
        <v>54</v>
      </c>
      <c r="E6" s="4" t="s">
        <v>54</v>
      </c>
      <c r="F6" s="4" t="s">
        <v>54</v>
      </c>
      <c r="G6" s="4" t="s">
        <v>54</v>
      </c>
      <c r="H6" s="4" t="s">
        <v>54</v>
      </c>
      <c r="I6" s="4" t="s">
        <v>54</v>
      </c>
      <c r="J6" s="4" t="s">
        <v>54</v>
      </c>
      <c r="K6" s="4"/>
      <c r="L6" s="4"/>
      <c r="M6" s="4"/>
      <c r="N6" s="4"/>
      <c r="O6" s="4"/>
      <c r="P6" s="4"/>
      <c r="Q6" s="4"/>
      <c r="R6" s="4"/>
      <c r="S6" s="4"/>
      <c r="T6" s="4"/>
      <c r="U6" s="9" t="s">
        <v>78</v>
      </c>
      <c r="V6" s="4"/>
      <c r="W6" s="4"/>
      <c r="X6" s="4"/>
      <c r="Y6" s="4"/>
      <c r="Z6" s="4"/>
      <c r="AA6" s="4"/>
      <c r="AB6" s="4"/>
      <c r="AC6" s="4"/>
    </row>
    <row r="7" spans="1:29">
      <c r="A7" s="3" t="s">
        <v>3</v>
      </c>
      <c r="B7" s="4" t="s">
        <v>54</v>
      </c>
      <c r="C7" s="4" t="s">
        <v>54</v>
      </c>
      <c r="D7" s="4" t="s">
        <v>54</v>
      </c>
      <c r="E7" s="4" t="s">
        <v>54</v>
      </c>
      <c r="F7" s="4"/>
      <c r="G7" s="4"/>
      <c r="H7" s="4"/>
      <c r="I7" s="4"/>
      <c r="J7" s="4"/>
      <c r="K7" s="4"/>
      <c r="L7" s="4"/>
      <c r="M7" s="4"/>
      <c r="N7" s="4"/>
      <c r="O7" s="4"/>
      <c r="P7" s="4"/>
      <c r="Q7" s="4"/>
      <c r="R7" s="4"/>
      <c r="S7" s="4"/>
      <c r="T7" s="9"/>
      <c r="U7" s="9" t="s">
        <v>78</v>
      </c>
      <c r="V7" s="4"/>
      <c r="W7" s="4"/>
      <c r="X7" s="4"/>
      <c r="Y7" s="4"/>
      <c r="Z7" s="4"/>
      <c r="AA7" s="4"/>
      <c r="AB7" s="4"/>
      <c r="AC7" s="4"/>
    </row>
    <row r="8" spans="1:29">
      <c r="A8" s="3" t="s">
        <v>4</v>
      </c>
      <c r="B8" s="4" t="s">
        <v>54</v>
      </c>
      <c r="C8" s="4" t="s">
        <v>54</v>
      </c>
      <c r="D8" s="4" t="s">
        <v>54</v>
      </c>
      <c r="E8" s="4" t="s">
        <v>54</v>
      </c>
      <c r="F8" s="4"/>
      <c r="G8" s="4"/>
      <c r="H8" s="4"/>
      <c r="I8" s="4"/>
      <c r="J8" s="4"/>
      <c r="K8" s="4"/>
      <c r="L8" s="4"/>
      <c r="M8" s="4"/>
      <c r="N8" s="4"/>
      <c r="O8" s="4"/>
      <c r="P8" s="4"/>
      <c r="Q8" s="4"/>
      <c r="R8" s="4"/>
      <c r="S8" s="4"/>
      <c r="T8" s="4"/>
      <c r="U8" s="4"/>
      <c r="V8" s="4"/>
      <c r="W8" s="4"/>
      <c r="X8" s="4"/>
      <c r="Y8" s="4"/>
      <c r="Z8" s="4"/>
      <c r="AA8" s="4"/>
      <c r="AB8" s="4"/>
      <c r="AC8" s="4"/>
    </row>
    <row r="9" spans="1:29">
      <c r="A9" s="3" t="s">
        <v>5</v>
      </c>
      <c r="B9" s="4" t="s">
        <v>54</v>
      </c>
      <c r="C9" s="4" t="s">
        <v>54</v>
      </c>
      <c r="D9" s="4" t="s">
        <v>54</v>
      </c>
      <c r="E9" s="4" t="s">
        <v>54</v>
      </c>
      <c r="F9" s="4"/>
      <c r="G9" s="4"/>
      <c r="H9" s="4"/>
      <c r="I9" s="4"/>
      <c r="J9" s="4"/>
      <c r="K9" s="4"/>
      <c r="L9" s="4"/>
      <c r="M9" s="4"/>
      <c r="N9" s="4"/>
      <c r="O9" s="4"/>
      <c r="P9" s="4"/>
      <c r="Q9" s="4"/>
      <c r="R9" s="4"/>
      <c r="S9" s="4"/>
      <c r="T9" s="4"/>
      <c r="U9" s="4"/>
      <c r="V9" s="4"/>
      <c r="W9" s="4"/>
      <c r="X9" s="4"/>
      <c r="Y9" s="4"/>
      <c r="Z9" s="4"/>
      <c r="AA9" s="4"/>
      <c r="AB9" s="4"/>
      <c r="AC9" s="4"/>
    </row>
    <row r="10" spans="1:29">
      <c r="A10" s="3" t="s">
        <v>6</v>
      </c>
      <c r="B10" s="4" t="s">
        <v>54</v>
      </c>
      <c r="C10" s="4" t="s">
        <v>54</v>
      </c>
      <c r="D10" s="4" t="s">
        <v>54</v>
      </c>
      <c r="E10" s="4" t="s">
        <v>54</v>
      </c>
      <c r="F10" s="4"/>
      <c r="G10" s="4"/>
      <c r="H10" s="4"/>
      <c r="I10" s="4"/>
      <c r="J10" s="4"/>
      <c r="K10" s="4"/>
      <c r="L10" s="4"/>
      <c r="M10" s="4"/>
      <c r="N10" s="4"/>
      <c r="O10" s="4"/>
      <c r="P10" s="4"/>
      <c r="Q10" s="4"/>
      <c r="R10" s="4"/>
      <c r="S10" s="4"/>
      <c r="T10" s="4"/>
      <c r="U10" s="4"/>
      <c r="V10" s="4"/>
      <c r="W10" s="4"/>
      <c r="X10" s="4"/>
      <c r="Y10" s="4"/>
      <c r="Z10" s="4"/>
      <c r="AA10" s="4"/>
      <c r="AB10" s="4"/>
      <c r="AC10" s="4"/>
    </row>
    <row r="11" spans="1:29">
      <c r="A11" s="3" t="s">
        <v>8</v>
      </c>
      <c r="B11" s="4" t="s">
        <v>54</v>
      </c>
      <c r="C11" s="4" t="s">
        <v>54</v>
      </c>
      <c r="D11" s="4" t="s">
        <v>54</v>
      </c>
      <c r="E11" s="4" t="s">
        <v>54</v>
      </c>
      <c r="F11" s="4"/>
      <c r="G11" s="4"/>
      <c r="H11" s="4"/>
      <c r="I11" s="4"/>
      <c r="J11" s="4"/>
      <c r="K11" s="4"/>
      <c r="L11" s="4"/>
      <c r="M11" s="4"/>
      <c r="N11" s="4"/>
      <c r="O11" s="4"/>
      <c r="P11" s="4"/>
      <c r="Q11" s="4"/>
      <c r="R11" s="4"/>
      <c r="S11" s="4"/>
      <c r="T11" s="4"/>
      <c r="U11" s="4"/>
      <c r="V11" s="4"/>
      <c r="W11" s="4"/>
      <c r="X11" s="4"/>
      <c r="Y11" s="4"/>
      <c r="Z11" s="4"/>
      <c r="AA11" s="4"/>
      <c r="AB11" s="4"/>
      <c r="AC11" s="4"/>
    </row>
    <row r="12" spans="1:29">
      <c r="A12" s="3" t="s">
        <v>9</v>
      </c>
      <c r="B12" s="4" t="s">
        <v>54</v>
      </c>
      <c r="C12" s="4" t="s">
        <v>54</v>
      </c>
      <c r="D12" s="4" t="s">
        <v>54</v>
      </c>
      <c r="E12" s="4" t="s">
        <v>54</v>
      </c>
      <c r="F12" s="4"/>
      <c r="G12" s="4"/>
      <c r="H12" s="4"/>
      <c r="I12" s="4"/>
      <c r="J12" s="4"/>
      <c r="K12" s="4"/>
      <c r="L12" s="4"/>
      <c r="M12" s="4"/>
      <c r="N12" s="4"/>
      <c r="O12" s="4"/>
      <c r="P12" s="4"/>
      <c r="Q12" s="4"/>
      <c r="R12" s="4"/>
      <c r="S12" s="4"/>
      <c r="T12" s="4"/>
      <c r="U12" s="4"/>
      <c r="V12" s="4"/>
      <c r="W12" s="4"/>
      <c r="X12" s="4"/>
      <c r="Y12" s="4"/>
      <c r="Z12" s="4"/>
      <c r="AA12" s="4"/>
      <c r="AB12" s="4"/>
      <c r="AC12" s="4"/>
    </row>
    <row r="13" spans="1:29">
      <c r="A13" s="3" t="s">
        <v>37</v>
      </c>
      <c r="B13" s="4" t="s">
        <v>54</v>
      </c>
      <c r="C13" s="4" t="s">
        <v>54</v>
      </c>
      <c r="D13" s="4" t="s">
        <v>54</v>
      </c>
      <c r="E13" s="4" t="s">
        <v>54</v>
      </c>
      <c r="F13" s="4"/>
      <c r="G13" s="4"/>
      <c r="H13" s="4"/>
      <c r="I13" s="4"/>
      <c r="J13" s="4"/>
      <c r="K13" s="4"/>
      <c r="L13" s="4"/>
      <c r="M13" s="4"/>
      <c r="N13" s="4"/>
      <c r="O13" s="4"/>
      <c r="P13" s="4"/>
      <c r="Q13" s="4"/>
      <c r="R13" s="4"/>
      <c r="S13" s="4"/>
      <c r="T13" s="4"/>
      <c r="U13" s="4"/>
      <c r="V13" s="4"/>
      <c r="W13" s="4"/>
      <c r="X13" s="4"/>
      <c r="Y13" s="4"/>
      <c r="Z13" s="4"/>
      <c r="AA13" s="4"/>
      <c r="AB13" s="4"/>
      <c r="AC13" s="4"/>
    </row>
    <row r="14" spans="1:29">
      <c r="A14" s="3" t="s">
        <v>10</v>
      </c>
      <c r="B14" s="4" t="s">
        <v>54</v>
      </c>
      <c r="C14" s="4" t="s">
        <v>54</v>
      </c>
      <c r="D14" s="4" t="s">
        <v>54</v>
      </c>
      <c r="E14" s="4" t="s">
        <v>54</v>
      </c>
      <c r="F14" s="4"/>
      <c r="G14" s="4"/>
      <c r="H14" s="4"/>
      <c r="I14" s="4"/>
      <c r="J14" s="4"/>
      <c r="K14" s="4"/>
      <c r="L14" s="4"/>
      <c r="M14" s="4"/>
      <c r="N14" s="4"/>
      <c r="O14" s="4"/>
      <c r="P14" s="4"/>
      <c r="Q14" s="4"/>
      <c r="R14" s="4"/>
      <c r="S14" s="4"/>
      <c r="T14" s="4"/>
      <c r="U14" s="9" t="s">
        <v>78</v>
      </c>
      <c r="V14" s="4"/>
      <c r="W14" s="4"/>
      <c r="X14" s="4"/>
      <c r="Y14" s="4"/>
      <c r="Z14" s="4"/>
      <c r="AA14" s="4"/>
      <c r="AB14" s="4"/>
      <c r="AC14" s="4"/>
    </row>
    <row r="15" spans="1:29">
      <c r="A15" s="3" t="s">
        <v>11</v>
      </c>
      <c r="B15" s="4" t="s">
        <v>54</v>
      </c>
      <c r="C15" s="4" t="s">
        <v>54</v>
      </c>
      <c r="D15" s="4" t="s">
        <v>54</v>
      </c>
      <c r="E15" s="4" t="s">
        <v>54</v>
      </c>
      <c r="F15" s="4"/>
      <c r="G15" s="4"/>
      <c r="H15" s="4"/>
      <c r="I15" s="4"/>
      <c r="J15" s="4"/>
      <c r="K15" s="4"/>
      <c r="L15" s="4"/>
      <c r="M15" s="4"/>
      <c r="N15" s="4"/>
      <c r="O15" s="4"/>
      <c r="P15" s="4"/>
      <c r="Q15" s="4"/>
      <c r="R15" s="4"/>
      <c r="S15" s="4"/>
      <c r="T15" s="4"/>
      <c r="U15" s="4"/>
      <c r="V15" s="4"/>
      <c r="W15" s="4"/>
      <c r="X15" s="4"/>
      <c r="Y15" s="4"/>
      <c r="Z15" s="4"/>
      <c r="AA15" s="4"/>
      <c r="AB15" s="4"/>
      <c r="AC15" s="4"/>
    </row>
    <row r="16" spans="1:29">
      <c r="A16" s="3" t="s">
        <v>12</v>
      </c>
      <c r="B16" s="4" t="s">
        <v>54</v>
      </c>
      <c r="C16" s="4" t="s">
        <v>54</v>
      </c>
      <c r="D16" s="4" t="s">
        <v>54</v>
      </c>
      <c r="E16" s="4" t="s">
        <v>54</v>
      </c>
      <c r="F16" s="4"/>
      <c r="G16" s="4"/>
      <c r="H16" s="4"/>
      <c r="I16" s="4"/>
      <c r="J16" s="4"/>
      <c r="K16" s="4"/>
      <c r="L16" s="4"/>
      <c r="M16" s="4"/>
      <c r="N16" s="4"/>
      <c r="O16" s="4"/>
      <c r="P16" s="4"/>
      <c r="Q16" s="4"/>
      <c r="R16" s="4"/>
      <c r="S16" s="4"/>
      <c r="T16" s="4"/>
      <c r="U16" s="4"/>
      <c r="V16" s="4"/>
      <c r="W16" s="4"/>
      <c r="X16" s="4"/>
      <c r="Y16" s="4"/>
      <c r="Z16" s="4"/>
      <c r="AA16" s="4"/>
      <c r="AB16" s="4"/>
      <c r="AC16" s="4"/>
    </row>
    <row r="17" spans="1:29">
      <c r="A17" s="3" t="s">
        <v>13</v>
      </c>
      <c r="B17" s="4" t="s">
        <v>54</v>
      </c>
      <c r="C17" s="4" t="s">
        <v>54</v>
      </c>
      <c r="D17" s="4" t="s">
        <v>54</v>
      </c>
      <c r="E17" s="4" t="s">
        <v>54</v>
      </c>
      <c r="F17" s="4"/>
      <c r="G17" s="4"/>
      <c r="H17" s="4"/>
      <c r="I17" s="4"/>
      <c r="J17" s="4"/>
      <c r="K17" s="4"/>
      <c r="L17" s="4"/>
      <c r="M17" s="4"/>
      <c r="N17" s="4"/>
      <c r="O17" s="4"/>
      <c r="P17" s="4"/>
      <c r="Q17" s="4"/>
      <c r="R17" s="4"/>
      <c r="S17" s="4"/>
      <c r="T17" s="4"/>
      <c r="U17" s="4"/>
      <c r="V17" s="4"/>
      <c r="W17" s="4"/>
      <c r="X17" s="4"/>
      <c r="Y17" s="4"/>
      <c r="Z17" s="4"/>
      <c r="AA17" s="4"/>
      <c r="AB17" s="4"/>
      <c r="AC17" s="4"/>
    </row>
    <row r="18" spans="1:29">
      <c r="A18" s="3" t="s">
        <v>16</v>
      </c>
      <c r="B18" s="4" t="s">
        <v>54</v>
      </c>
      <c r="C18" s="4" t="s">
        <v>54</v>
      </c>
      <c r="D18" s="4" t="s">
        <v>54</v>
      </c>
      <c r="E18" s="4" t="s">
        <v>54</v>
      </c>
      <c r="F18" s="4"/>
      <c r="G18" s="4"/>
      <c r="H18" s="4"/>
      <c r="I18" s="4"/>
      <c r="J18" s="4"/>
      <c r="K18" s="4"/>
      <c r="L18" s="4"/>
      <c r="M18" s="4"/>
      <c r="N18" s="4"/>
      <c r="O18" s="4"/>
      <c r="P18" s="4"/>
      <c r="Q18" s="4"/>
      <c r="R18" s="4"/>
      <c r="S18" s="4"/>
      <c r="T18" s="4"/>
      <c r="U18" s="9" t="s">
        <v>78</v>
      </c>
      <c r="V18" s="4"/>
      <c r="W18" s="4"/>
      <c r="X18" s="4"/>
      <c r="Y18" s="4"/>
      <c r="Z18" s="4"/>
      <c r="AA18" s="4"/>
      <c r="AB18" s="4"/>
      <c r="AC18" s="4"/>
    </row>
    <row r="19" spans="1:29">
      <c r="A19" s="3" t="s">
        <v>14</v>
      </c>
      <c r="B19" s="4" t="s">
        <v>54</v>
      </c>
      <c r="C19" s="4" t="s">
        <v>54</v>
      </c>
      <c r="D19" s="4" t="s">
        <v>54</v>
      </c>
      <c r="E19" s="4" t="s">
        <v>54</v>
      </c>
      <c r="F19" s="4"/>
      <c r="G19" s="4"/>
      <c r="H19" s="4"/>
      <c r="I19" s="4"/>
      <c r="J19" s="4"/>
      <c r="K19" s="4"/>
      <c r="L19" s="4"/>
      <c r="M19" s="4"/>
      <c r="N19" s="4"/>
      <c r="O19" s="4"/>
      <c r="P19" s="4"/>
      <c r="Q19" s="4"/>
      <c r="R19" s="4"/>
      <c r="S19" s="4"/>
      <c r="T19" s="4"/>
      <c r="U19" s="9" t="s">
        <v>78</v>
      </c>
      <c r="V19" s="4"/>
      <c r="W19" s="4"/>
      <c r="X19" s="4"/>
      <c r="Y19" s="4"/>
      <c r="Z19" s="4"/>
      <c r="AA19" s="4"/>
      <c r="AB19" s="4"/>
      <c r="AC19" s="4"/>
    </row>
    <row r="20" spans="1:29">
      <c r="A20" s="3" t="s">
        <v>15</v>
      </c>
      <c r="B20" s="4" t="s">
        <v>54</v>
      </c>
      <c r="C20" s="4" t="s">
        <v>54</v>
      </c>
      <c r="D20" s="4" t="s">
        <v>54</v>
      </c>
      <c r="E20" s="4" t="s">
        <v>54</v>
      </c>
      <c r="F20" s="4"/>
      <c r="G20" s="4"/>
      <c r="H20" s="4"/>
      <c r="I20" s="4"/>
      <c r="J20" s="4"/>
      <c r="K20" s="4"/>
      <c r="L20" s="4"/>
      <c r="M20" s="4"/>
      <c r="N20" s="4"/>
      <c r="O20" s="4"/>
      <c r="P20" s="4"/>
      <c r="Q20" s="4"/>
      <c r="R20" s="4"/>
      <c r="S20" s="4"/>
      <c r="T20" s="4"/>
      <c r="U20" s="4"/>
      <c r="V20" s="4"/>
      <c r="W20" s="4"/>
      <c r="X20" s="4"/>
      <c r="Y20" s="4"/>
      <c r="Z20" s="4"/>
      <c r="AA20" s="4"/>
      <c r="AB20" s="4"/>
      <c r="AC20" s="4"/>
    </row>
    <row r="21" spans="1:29">
      <c r="A21" s="3" t="s">
        <v>17</v>
      </c>
      <c r="B21" s="4" t="s">
        <v>54</v>
      </c>
      <c r="C21" s="4" t="s">
        <v>54</v>
      </c>
      <c r="D21" s="4" t="s">
        <v>54</v>
      </c>
      <c r="E21" s="4" t="s">
        <v>54</v>
      </c>
      <c r="F21" s="4"/>
      <c r="G21" s="4"/>
      <c r="H21" s="4"/>
      <c r="I21" s="4"/>
      <c r="J21" s="4"/>
      <c r="K21" s="4"/>
      <c r="L21" s="4"/>
      <c r="M21" s="4"/>
      <c r="N21" s="4"/>
      <c r="O21" s="4"/>
      <c r="P21" s="4"/>
      <c r="Q21" s="4"/>
      <c r="R21" s="4"/>
      <c r="S21" s="4"/>
      <c r="T21" s="4"/>
      <c r="U21" s="4"/>
      <c r="V21" s="4"/>
      <c r="W21" s="4"/>
      <c r="X21" s="4"/>
      <c r="Y21" s="4"/>
      <c r="Z21" s="4"/>
      <c r="AA21" s="4"/>
      <c r="AB21" s="4"/>
      <c r="AC21" s="4"/>
    </row>
    <row r="22" spans="1:29">
      <c r="A22" s="3" t="s">
        <v>18</v>
      </c>
      <c r="B22" s="4" t="s">
        <v>54</v>
      </c>
      <c r="C22" s="4" t="s">
        <v>54</v>
      </c>
      <c r="D22" s="4" t="s">
        <v>54</v>
      </c>
      <c r="E22" s="4" t="s">
        <v>54</v>
      </c>
      <c r="F22" s="4"/>
      <c r="G22" s="4"/>
      <c r="H22" s="4"/>
      <c r="I22" s="4"/>
      <c r="J22" s="4"/>
      <c r="K22" s="4"/>
      <c r="L22" s="4"/>
      <c r="M22" s="4"/>
      <c r="N22" s="4"/>
      <c r="O22" s="4"/>
      <c r="P22" s="4"/>
      <c r="Q22" s="4"/>
      <c r="R22" s="4"/>
      <c r="S22" s="4"/>
      <c r="T22" s="4"/>
      <c r="U22" s="4"/>
      <c r="V22" s="4"/>
      <c r="W22" s="4"/>
      <c r="X22" s="4"/>
      <c r="Y22" s="4"/>
      <c r="Z22" s="4"/>
      <c r="AA22" s="4"/>
      <c r="AB22" s="4"/>
      <c r="AC22" s="4"/>
    </row>
    <row r="23" spans="1:29">
      <c r="A23" s="3" t="s">
        <v>19</v>
      </c>
      <c r="B23" s="4" t="s">
        <v>54</v>
      </c>
      <c r="C23" s="4" t="s">
        <v>54</v>
      </c>
      <c r="D23" s="4" t="s">
        <v>54</v>
      </c>
      <c r="E23" s="4" t="s">
        <v>54</v>
      </c>
      <c r="F23" s="4"/>
      <c r="G23" s="4"/>
      <c r="H23" s="4"/>
      <c r="I23" s="4"/>
      <c r="J23" s="4"/>
      <c r="K23" s="4"/>
      <c r="L23" s="4"/>
      <c r="M23" s="4"/>
      <c r="N23" s="4"/>
      <c r="O23" s="4"/>
      <c r="P23" s="4"/>
      <c r="Q23" s="4"/>
      <c r="R23" s="4"/>
      <c r="S23" s="4"/>
      <c r="T23" s="4"/>
      <c r="U23" s="9" t="s">
        <v>78</v>
      </c>
      <c r="V23" s="4"/>
      <c r="W23" s="4"/>
      <c r="X23" s="4"/>
      <c r="Y23" s="4"/>
      <c r="Z23" s="4"/>
      <c r="AA23" s="4"/>
      <c r="AB23" s="4"/>
      <c r="AC23" s="4"/>
    </row>
    <row r="24" spans="1:29">
      <c r="A24" s="3" t="s">
        <v>20</v>
      </c>
      <c r="B24" s="4" t="s">
        <v>54</v>
      </c>
      <c r="C24" s="4" t="s">
        <v>54</v>
      </c>
      <c r="D24" s="4" t="s">
        <v>54</v>
      </c>
      <c r="E24" s="4" t="s">
        <v>54</v>
      </c>
      <c r="F24" s="4"/>
      <c r="G24" s="4"/>
      <c r="H24" s="4"/>
      <c r="I24" s="4"/>
      <c r="J24" s="4"/>
      <c r="K24" s="4"/>
      <c r="L24" s="4"/>
      <c r="M24" s="4"/>
      <c r="N24" s="4"/>
      <c r="O24" s="4"/>
      <c r="P24" s="4"/>
      <c r="Q24" s="4"/>
      <c r="R24" s="4"/>
      <c r="S24" s="4"/>
      <c r="T24" s="4"/>
      <c r="U24" s="9" t="s">
        <v>78</v>
      </c>
      <c r="V24" s="4"/>
      <c r="W24" s="4"/>
      <c r="X24" s="4"/>
      <c r="Y24" s="4"/>
      <c r="Z24" s="4"/>
      <c r="AA24" s="4"/>
      <c r="AB24" s="4"/>
      <c r="AC24" s="4"/>
    </row>
    <row r="25" spans="1:29">
      <c r="A25" s="3" t="s">
        <v>21</v>
      </c>
      <c r="B25" s="4" t="s">
        <v>54</v>
      </c>
      <c r="C25" s="4" t="s">
        <v>54</v>
      </c>
      <c r="D25" s="4" t="s">
        <v>54</v>
      </c>
      <c r="E25" s="4" t="s">
        <v>54</v>
      </c>
      <c r="F25" s="4"/>
      <c r="G25" s="4"/>
      <c r="H25" s="4"/>
      <c r="I25" s="4"/>
      <c r="J25" s="4"/>
      <c r="K25" s="4"/>
      <c r="L25" s="4"/>
      <c r="M25" s="4"/>
      <c r="N25" s="4"/>
      <c r="O25" s="4"/>
      <c r="P25" s="4"/>
      <c r="Q25" s="4"/>
      <c r="R25" s="4"/>
      <c r="S25" s="4"/>
      <c r="T25" s="4"/>
      <c r="U25" s="4"/>
      <c r="V25" s="4"/>
      <c r="W25" s="4"/>
      <c r="X25" s="4"/>
      <c r="Y25" s="4"/>
      <c r="Z25" s="4"/>
      <c r="AA25" s="4"/>
      <c r="AB25" s="4"/>
      <c r="AC25" s="4"/>
    </row>
    <row r="26" spans="1:29">
      <c r="A26" s="3" t="s">
        <v>24</v>
      </c>
      <c r="B26" s="4" t="s">
        <v>54</v>
      </c>
      <c r="C26" s="4" t="s">
        <v>54</v>
      </c>
      <c r="D26" s="4" t="s">
        <v>54</v>
      </c>
      <c r="E26" s="4" t="s">
        <v>54</v>
      </c>
      <c r="F26" s="4"/>
      <c r="G26" s="4"/>
      <c r="H26" s="4"/>
      <c r="I26" s="4"/>
      <c r="J26" s="4"/>
      <c r="K26" s="4"/>
      <c r="L26" s="4"/>
      <c r="M26" s="4"/>
      <c r="N26" s="4"/>
      <c r="O26" s="4"/>
      <c r="P26" s="4"/>
      <c r="Q26" s="4"/>
      <c r="R26" s="4"/>
      <c r="S26" s="4"/>
      <c r="T26" s="4"/>
      <c r="U26" s="4"/>
      <c r="V26" s="4"/>
      <c r="W26" s="4"/>
      <c r="X26" s="4"/>
      <c r="Y26" s="4"/>
      <c r="Z26" s="4"/>
      <c r="AA26" s="4"/>
      <c r="AB26" s="4"/>
      <c r="AC26" s="4"/>
    </row>
    <row r="27" spans="1:29">
      <c r="A27" s="3" t="s">
        <v>23</v>
      </c>
      <c r="B27" s="4" t="s">
        <v>54</v>
      </c>
      <c r="C27" s="4" t="s">
        <v>54</v>
      </c>
      <c r="D27" s="4" t="s">
        <v>54</v>
      </c>
      <c r="E27" s="4" t="s">
        <v>54</v>
      </c>
      <c r="F27" s="4"/>
      <c r="G27" s="4"/>
      <c r="H27" s="4"/>
      <c r="I27" s="4"/>
      <c r="J27" s="4"/>
      <c r="K27" s="4"/>
      <c r="L27" s="4"/>
      <c r="M27" s="4"/>
      <c r="N27" s="4"/>
      <c r="O27" s="4"/>
      <c r="P27" s="4"/>
      <c r="Q27" s="4"/>
      <c r="R27" s="4"/>
      <c r="S27" s="4"/>
      <c r="T27" s="4"/>
      <c r="U27" s="9" t="s">
        <v>78</v>
      </c>
      <c r="V27" s="4"/>
      <c r="W27" s="4"/>
      <c r="X27" s="4"/>
      <c r="Y27" s="4"/>
      <c r="Z27" s="4"/>
      <c r="AA27" s="4"/>
      <c r="AB27" s="4"/>
      <c r="AC27" s="4"/>
    </row>
    <row r="28" spans="1:29">
      <c r="A28" s="3" t="s">
        <v>7</v>
      </c>
      <c r="B28" s="4" t="s">
        <v>54</v>
      </c>
      <c r="C28" s="4" t="s">
        <v>54</v>
      </c>
      <c r="D28" s="4" t="s">
        <v>54</v>
      </c>
      <c r="E28" s="4" t="s">
        <v>54</v>
      </c>
      <c r="F28" s="4"/>
      <c r="G28" s="4"/>
      <c r="H28" s="4"/>
      <c r="I28" s="4"/>
      <c r="J28" s="4"/>
      <c r="K28" s="4"/>
      <c r="L28" s="4"/>
      <c r="M28" s="4"/>
      <c r="N28" s="4"/>
      <c r="O28" s="4"/>
      <c r="P28" s="4"/>
      <c r="Q28" s="4"/>
      <c r="R28" s="4"/>
      <c r="S28" s="4"/>
      <c r="T28" s="4"/>
      <c r="U28" s="9" t="s">
        <v>78</v>
      </c>
      <c r="V28" s="4"/>
      <c r="W28" s="4"/>
      <c r="X28" s="4"/>
      <c r="Y28" s="4"/>
      <c r="Z28" s="4"/>
      <c r="AA28" s="4"/>
      <c r="AB28" s="4"/>
      <c r="AC28" s="4"/>
    </row>
    <row r="29" spans="1:29">
      <c r="A29" s="3" t="s">
        <v>22</v>
      </c>
      <c r="B29" s="4" t="s">
        <v>54</v>
      </c>
      <c r="C29" s="4" t="s">
        <v>54</v>
      </c>
      <c r="D29" s="4" t="s">
        <v>54</v>
      </c>
      <c r="E29" s="4" t="s">
        <v>54</v>
      </c>
      <c r="F29" s="4"/>
      <c r="G29" s="4"/>
      <c r="H29" s="4"/>
      <c r="I29" s="4"/>
      <c r="J29" s="4"/>
      <c r="K29" s="4"/>
      <c r="L29" s="4"/>
      <c r="M29" s="4"/>
      <c r="N29" s="4"/>
      <c r="O29" s="4"/>
      <c r="P29" s="4"/>
      <c r="Q29" s="4"/>
      <c r="R29" s="4"/>
      <c r="S29" s="4"/>
      <c r="T29" s="4"/>
      <c r="U29" s="4"/>
      <c r="V29" s="4"/>
      <c r="W29" s="4"/>
      <c r="X29" s="4"/>
      <c r="Y29" s="4"/>
      <c r="Z29" s="4"/>
      <c r="AA29" s="4"/>
      <c r="AB29" s="4"/>
      <c r="AC29" s="4"/>
    </row>
    <row r="30" spans="1:29">
      <c r="A30" s="3" t="s">
        <v>25</v>
      </c>
      <c r="B30" s="4" t="s">
        <v>54</v>
      </c>
      <c r="C30" s="4" t="s">
        <v>54</v>
      </c>
      <c r="D30" s="4" t="s">
        <v>54</v>
      </c>
      <c r="E30" s="4" t="s">
        <v>54</v>
      </c>
      <c r="F30" s="4"/>
      <c r="G30" s="4"/>
      <c r="H30" s="4"/>
      <c r="I30" s="4"/>
      <c r="J30" s="4"/>
      <c r="K30" s="4"/>
      <c r="L30" s="4"/>
      <c r="M30" s="4"/>
      <c r="N30" s="4"/>
      <c r="O30" s="4"/>
      <c r="P30" s="4"/>
      <c r="Q30" s="4"/>
      <c r="R30" s="4"/>
      <c r="S30" s="4"/>
      <c r="T30" s="4"/>
      <c r="U30" s="9" t="s">
        <v>78</v>
      </c>
      <c r="V30" s="4"/>
      <c r="W30" s="4"/>
      <c r="X30" s="4"/>
      <c r="Y30" s="4"/>
      <c r="Z30" s="4"/>
      <c r="AA30" s="4"/>
      <c r="AB30" s="4"/>
      <c r="AC30" s="4"/>
    </row>
    <row r="31" spans="1:29">
      <c r="A31" s="5" t="s">
        <v>46</v>
      </c>
      <c r="B31" s="4" t="s">
        <v>54</v>
      </c>
      <c r="C31" s="4" t="s">
        <v>54</v>
      </c>
      <c r="D31" s="4" t="s">
        <v>54</v>
      </c>
      <c r="E31" s="4" t="s">
        <v>54</v>
      </c>
      <c r="F31" s="4"/>
      <c r="G31" s="4"/>
      <c r="H31" s="4"/>
      <c r="I31" s="4"/>
      <c r="J31" s="4"/>
      <c r="K31" s="4"/>
      <c r="L31" s="4"/>
      <c r="M31" s="4"/>
      <c r="N31" s="4"/>
      <c r="O31" s="4"/>
      <c r="P31" s="4"/>
      <c r="Q31" s="4"/>
      <c r="R31" s="4"/>
      <c r="S31" s="4"/>
      <c r="T31" s="4"/>
      <c r="U31" s="4"/>
      <c r="V31" s="4"/>
      <c r="W31" s="4"/>
      <c r="X31" s="4"/>
      <c r="Y31" s="4"/>
      <c r="Z31" s="4"/>
      <c r="AA31" s="4"/>
      <c r="AB31" s="4"/>
      <c r="AC31" s="4"/>
    </row>
    <row r="32" spans="1:29">
      <c r="A32" s="5" t="s">
        <v>45</v>
      </c>
      <c r="B32" s="4" t="s">
        <v>54</v>
      </c>
      <c r="C32" s="4" t="s">
        <v>54</v>
      </c>
      <c r="D32" s="4" t="s">
        <v>54</v>
      </c>
      <c r="E32" s="4" t="s">
        <v>54</v>
      </c>
      <c r="F32" s="4"/>
      <c r="G32" s="4"/>
      <c r="H32" s="4"/>
      <c r="I32" s="4"/>
      <c r="J32" s="4"/>
      <c r="K32" s="4"/>
      <c r="L32" s="4"/>
      <c r="M32" s="4"/>
      <c r="N32" s="4"/>
      <c r="O32" s="4"/>
      <c r="P32" s="4"/>
      <c r="Q32" s="4"/>
      <c r="R32" s="4"/>
      <c r="S32" s="4"/>
      <c r="T32" s="4"/>
      <c r="U32" s="4"/>
      <c r="V32" s="4"/>
      <c r="W32" s="4"/>
      <c r="X32" s="4"/>
      <c r="Y32" s="4"/>
      <c r="Z32" s="4"/>
      <c r="AA32" s="4"/>
      <c r="AB32" s="4"/>
      <c r="AC32" s="4"/>
    </row>
    <row r="33" spans="1:29">
      <c r="A33" s="5" t="s">
        <v>44</v>
      </c>
      <c r="B33" s="4" t="s">
        <v>54</v>
      </c>
      <c r="C33" s="4" t="s">
        <v>54</v>
      </c>
      <c r="D33" s="4" t="s">
        <v>54</v>
      </c>
      <c r="E33" s="4" t="s">
        <v>54</v>
      </c>
      <c r="F33" s="4"/>
      <c r="G33" s="4"/>
      <c r="H33" s="4"/>
      <c r="I33" s="4"/>
      <c r="J33" s="4"/>
      <c r="K33" s="4"/>
      <c r="L33" s="4"/>
      <c r="M33" s="4"/>
      <c r="N33" s="4"/>
      <c r="O33" s="4"/>
      <c r="P33" s="4"/>
      <c r="Q33" s="4"/>
      <c r="R33" s="4"/>
      <c r="S33" s="4"/>
      <c r="T33" s="4"/>
      <c r="U33" s="9" t="s">
        <v>78</v>
      </c>
      <c r="V33" s="4"/>
      <c r="W33" s="4"/>
      <c r="X33" s="4"/>
      <c r="Y33" s="4"/>
      <c r="Z33" s="4"/>
      <c r="AA33" s="4"/>
      <c r="AB33" s="4"/>
      <c r="AC33" s="4"/>
    </row>
    <row r="34" spans="1:29">
      <c r="A34" s="5" t="s">
        <v>43</v>
      </c>
      <c r="B34" s="4" t="s">
        <v>54</v>
      </c>
      <c r="C34" s="4" t="s">
        <v>54</v>
      </c>
      <c r="D34" s="4" t="s">
        <v>54</v>
      </c>
      <c r="E34" s="4" t="s">
        <v>54</v>
      </c>
      <c r="F34" s="4"/>
      <c r="G34" s="4"/>
      <c r="H34" s="4"/>
      <c r="I34" s="4"/>
      <c r="J34" s="4"/>
      <c r="K34" s="4"/>
      <c r="L34" s="4"/>
      <c r="M34" s="4"/>
      <c r="N34" s="4"/>
      <c r="O34" s="4"/>
      <c r="P34" s="4"/>
      <c r="Q34" s="4"/>
      <c r="R34" s="4"/>
      <c r="S34" s="4"/>
      <c r="T34" s="4"/>
      <c r="U34" s="9" t="s">
        <v>78</v>
      </c>
      <c r="V34" s="4"/>
      <c r="W34" s="4"/>
      <c r="X34" s="4"/>
      <c r="Y34" s="4"/>
      <c r="Z34" s="4"/>
      <c r="AA34" s="4"/>
      <c r="AB34" s="4"/>
      <c r="AC34" s="4"/>
    </row>
    <row r="36" spans="1:29">
      <c r="A36" s="6" t="s">
        <v>56</v>
      </c>
    </row>
    <row r="37" spans="1:29">
      <c r="A37" s="5" t="s">
        <v>0</v>
      </c>
      <c r="B37" t="b">
        <f t="shared" ref="B37:B68" si="0">IF(B3="p", TRUE, FALSE)</f>
        <v>0</v>
      </c>
      <c r="C37" t="b">
        <f t="shared" ref="C37:S52" si="1">IF(C3="p", TRUE, FALSE)</f>
        <v>0</v>
      </c>
      <c r="D37" t="b">
        <f t="shared" si="1"/>
        <v>0</v>
      </c>
      <c r="E37" t="b">
        <f t="shared" si="1"/>
        <v>0</v>
      </c>
      <c r="F37" t="b">
        <f t="shared" si="1"/>
        <v>0</v>
      </c>
      <c r="G37" t="b">
        <f t="shared" si="1"/>
        <v>0</v>
      </c>
      <c r="H37" t="b">
        <f t="shared" si="1"/>
        <v>0</v>
      </c>
      <c r="I37" t="b">
        <f t="shared" si="1"/>
        <v>0</v>
      </c>
      <c r="J37" t="b">
        <f t="shared" si="1"/>
        <v>0</v>
      </c>
      <c r="K37" t="b">
        <f t="shared" si="1"/>
        <v>0</v>
      </c>
      <c r="L37" t="b">
        <f t="shared" si="1"/>
        <v>0</v>
      </c>
      <c r="M37" t="b">
        <f t="shared" si="1"/>
        <v>0</v>
      </c>
      <c r="N37" t="b">
        <f t="shared" si="1"/>
        <v>0</v>
      </c>
      <c r="O37" t="b">
        <f t="shared" si="1"/>
        <v>0</v>
      </c>
      <c r="P37" t="b">
        <f t="shared" si="1"/>
        <v>0</v>
      </c>
      <c r="Q37" t="b">
        <f t="shared" si="1"/>
        <v>0</v>
      </c>
      <c r="R37" t="b">
        <f t="shared" si="1"/>
        <v>0</v>
      </c>
      <c r="S37" t="b">
        <f t="shared" si="1"/>
        <v>0</v>
      </c>
      <c r="T37" t="b">
        <f t="shared" ref="T37:AC52" si="2">IF(T3="p", TRUE, FALSE)</f>
        <v>0</v>
      </c>
      <c r="U37" t="b">
        <f t="shared" si="2"/>
        <v>0</v>
      </c>
      <c r="V37" t="b">
        <f t="shared" si="2"/>
        <v>0</v>
      </c>
      <c r="W37" t="b">
        <f t="shared" si="2"/>
        <v>0</v>
      </c>
      <c r="X37" t="b">
        <f t="shared" si="2"/>
        <v>0</v>
      </c>
      <c r="Y37" t="b">
        <f t="shared" si="2"/>
        <v>0</v>
      </c>
      <c r="Z37" t="b">
        <f t="shared" si="2"/>
        <v>0</v>
      </c>
      <c r="AA37" t="b">
        <f t="shared" si="2"/>
        <v>0</v>
      </c>
      <c r="AB37" t="b">
        <f t="shared" si="2"/>
        <v>0</v>
      </c>
      <c r="AC37" t="b">
        <f t="shared" si="2"/>
        <v>0</v>
      </c>
    </row>
    <row r="38" spans="1:29">
      <c r="A38" s="3" t="s">
        <v>1</v>
      </c>
      <c r="B38" t="b">
        <f t="shared" si="0"/>
        <v>0</v>
      </c>
      <c r="C38" t="b">
        <f t="shared" ref="C38:Q38" si="3">IF(C4="p", TRUE, FALSE)</f>
        <v>0</v>
      </c>
      <c r="D38" t="b">
        <f t="shared" si="3"/>
        <v>0</v>
      </c>
      <c r="E38" t="b">
        <f t="shared" si="3"/>
        <v>0</v>
      </c>
      <c r="F38" t="b">
        <f t="shared" si="3"/>
        <v>0</v>
      </c>
      <c r="G38" t="b">
        <f t="shared" si="3"/>
        <v>0</v>
      </c>
      <c r="H38" t="b">
        <f t="shared" si="3"/>
        <v>0</v>
      </c>
      <c r="I38" t="b">
        <f t="shared" si="3"/>
        <v>0</v>
      </c>
      <c r="J38" t="b">
        <f t="shared" si="3"/>
        <v>0</v>
      </c>
      <c r="K38" t="b">
        <f t="shared" si="3"/>
        <v>0</v>
      </c>
      <c r="L38" t="b">
        <f t="shared" si="3"/>
        <v>0</v>
      </c>
      <c r="M38" t="b">
        <f t="shared" si="3"/>
        <v>0</v>
      </c>
      <c r="N38" t="b">
        <f t="shared" si="3"/>
        <v>0</v>
      </c>
      <c r="O38" t="b">
        <f t="shared" si="3"/>
        <v>0</v>
      </c>
      <c r="P38" t="b">
        <f t="shared" si="3"/>
        <v>0</v>
      </c>
      <c r="Q38" t="b">
        <f t="shared" si="3"/>
        <v>0</v>
      </c>
      <c r="R38" t="b">
        <f t="shared" si="1"/>
        <v>0</v>
      </c>
      <c r="S38" t="b">
        <f t="shared" si="1"/>
        <v>0</v>
      </c>
      <c r="T38" t="b">
        <f t="shared" si="2"/>
        <v>0</v>
      </c>
      <c r="U38" t="b">
        <f t="shared" si="2"/>
        <v>0</v>
      </c>
      <c r="V38" t="b">
        <f t="shared" si="2"/>
        <v>0</v>
      </c>
      <c r="W38" t="b">
        <f t="shared" si="2"/>
        <v>0</v>
      </c>
      <c r="X38" t="b">
        <f t="shared" si="2"/>
        <v>0</v>
      </c>
      <c r="Y38" t="b">
        <f t="shared" si="2"/>
        <v>0</v>
      </c>
      <c r="Z38" t="b">
        <f t="shared" si="2"/>
        <v>0</v>
      </c>
      <c r="AA38" t="b">
        <f t="shared" si="2"/>
        <v>0</v>
      </c>
      <c r="AB38" t="b">
        <f t="shared" si="2"/>
        <v>0</v>
      </c>
      <c r="AC38" t="b">
        <f t="shared" si="2"/>
        <v>0</v>
      </c>
    </row>
    <row r="39" spans="1:29">
      <c r="A39" s="3" t="s">
        <v>2</v>
      </c>
      <c r="B39" t="b">
        <f t="shared" si="0"/>
        <v>0</v>
      </c>
      <c r="C39" t="b">
        <f t="shared" si="1"/>
        <v>0</v>
      </c>
      <c r="D39" t="b">
        <f t="shared" si="1"/>
        <v>0</v>
      </c>
      <c r="E39" t="b">
        <f t="shared" si="1"/>
        <v>0</v>
      </c>
      <c r="F39" t="b">
        <f t="shared" si="1"/>
        <v>0</v>
      </c>
      <c r="G39" t="b">
        <f t="shared" si="1"/>
        <v>0</v>
      </c>
      <c r="H39" t="b">
        <f t="shared" si="1"/>
        <v>0</v>
      </c>
      <c r="I39" t="b">
        <f t="shared" si="1"/>
        <v>0</v>
      </c>
      <c r="J39" t="b">
        <f t="shared" si="1"/>
        <v>0</v>
      </c>
      <c r="K39" t="b">
        <f t="shared" si="1"/>
        <v>0</v>
      </c>
      <c r="L39" t="b">
        <f t="shared" si="1"/>
        <v>0</v>
      </c>
      <c r="M39" t="b">
        <f t="shared" si="1"/>
        <v>0</v>
      </c>
      <c r="N39" t="b">
        <f t="shared" si="1"/>
        <v>0</v>
      </c>
      <c r="O39" t="b">
        <f t="shared" si="1"/>
        <v>0</v>
      </c>
      <c r="P39" t="b">
        <f t="shared" si="1"/>
        <v>0</v>
      </c>
      <c r="Q39" t="b">
        <f t="shared" si="1"/>
        <v>0</v>
      </c>
      <c r="R39" t="b">
        <f t="shared" si="1"/>
        <v>0</v>
      </c>
      <c r="S39" t="b">
        <f t="shared" si="1"/>
        <v>0</v>
      </c>
      <c r="T39" t="b">
        <f t="shared" si="2"/>
        <v>0</v>
      </c>
      <c r="U39" t="b">
        <f t="shared" si="2"/>
        <v>1</v>
      </c>
      <c r="V39" t="b">
        <f t="shared" si="2"/>
        <v>0</v>
      </c>
      <c r="W39" t="b">
        <f t="shared" si="2"/>
        <v>0</v>
      </c>
      <c r="X39" t="b">
        <f t="shared" si="2"/>
        <v>0</v>
      </c>
      <c r="Y39" t="b">
        <f t="shared" si="2"/>
        <v>0</v>
      </c>
      <c r="Z39" t="b">
        <f t="shared" si="2"/>
        <v>0</v>
      </c>
      <c r="AA39" t="b">
        <f t="shared" si="2"/>
        <v>0</v>
      </c>
      <c r="AB39" t="b">
        <f t="shared" si="2"/>
        <v>0</v>
      </c>
      <c r="AC39" t="b">
        <f t="shared" si="2"/>
        <v>0</v>
      </c>
    </row>
    <row r="40" spans="1:29">
      <c r="A40" s="3" t="s">
        <v>30</v>
      </c>
      <c r="B40" t="b">
        <f t="shared" si="0"/>
        <v>0</v>
      </c>
      <c r="C40" t="b">
        <f t="shared" si="1"/>
        <v>0</v>
      </c>
      <c r="D40" t="b">
        <f t="shared" si="1"/>
        <v>0</v>
      </c>
      <c r="E40" t="b">
        <f t="shared" si="1"/>
        <v>0</v>
      </c>
      <c r="F40" t="b">
        <f t="shared" si="1"/>
        <v>0</v>
      </c>
      <c r="G40" t="b">
        <f t="shared" si="1"/>
        <v>0</v>
      </c>
      <c r="H40" t="b">
        <f t="shared" si="1"/>
        <v>0</v>
      </c>
      <c r="I40" t="b">
        <f t="shared" si="1"/>
        <v>0</v>
      </c>
      <c r="J40" t="b">
        <f t="shared" si="1"/>
        <v>0</v>
      </c>
      <c r="K40" t="b">
        <f t="shared" si="1"/>
        <v>0</v>
      </c>
      <c r="L40" t="b">
        <f t="shared" si="1"/>
        <v>0</v>
      </c>
      <c r="M40" t="b">
        <f t="shared" si="1"/>
        <v>0</v>
      </c>
      <c r="N40" t="b">
        <f t="shared" si="1"/>
        <v>0</v>
      </c>
      <c r="O40" t="b">
        <f t="shared" si="1"/>
        <v>0</v>
      </c>
      <c r="P40" t="b">
        <f t="shared" si="1"/>
        <v>0</v>
      </c>
      <c r="Q40" t="b">
        <f t="shared" si="1"/>
        <v>0</v>
      </c>
      <c r="R40" t="b">
        <f t="shared" si="1"/>
        <v>0</v>
      </c>
      <c r="S40" t="b">
        <f t="shared" si="1"/>
        <v>0</v>
      </c>
      <c r="T40" t="b">
        <f t="shared" si="2"/>
        <v>0</v>
      </c>
      <c r="U40" t="b">
        <f t="shared" si="2"/>
        <v>1</v>
      </c>
      <c r="V40" t="b">
        <f t="shared" si="2"/>
        <v>0</v>
      </c>
      <c r="W40" t="b">
        <f t="shared" si="2"/>
        <v>0</v>
      </c>
      <c r="X40" t="b">
        <f t="shared" si="2"/>
        <v>0</v>
      </c>
      <c r="Y40" t="b">
        <f t="shared" si="2"/>
        <v>0</v>
      </c>
      <c r="Z40" t="b">
        <f t="shared" si="2"/>
        <v>0</v>
      </c>
      <c r="AA40" t="b">
        <f t="shared" si="2"/>
        <v>0</v>
      </c>
      <c r="AB40" t="b">
        <f t="shared" si="2"/>
        <v>0</v>
      </c>
      <c r="AC40" t="b">
        <f t="shared" si="2"/>
        <v>0</v>
      </c>
    </row>
    <row r="41" spans="1:29">
      <c r="A41" s="3" t="s">
        <v>3</v>
      </c>
      <c r="B41" t="b">
        <f t="shared" si="0"/>
        <v>0</v>
      </c>
      <c r="C41" t="b">
        <f t="shared" si="1"/>
        <v>0</v>
      </c>
      <c r="D41" t="b">
        <f t="shared" si="1"/>
        <v>0</v>
      </c>
      <c r="E41" t="b">
        <f t="shared" si="1"/>
        <v>0</v>
      </c>
      <c r="F41" t="b">
        <f t="shared" si="1"/>
        <v>0</v>
      </c>
      <c r="G41" t="b">
        <f t="shared" si="1"/>
        <v>0</v>
      </c>
      <c r="H41" t="b">
        <f t="shared" si="1"/>
        <v>0</v>
      </c>
      <c r="I41" t="b">
        <f t="shared" si="1"/>
        <v>0</v>
      </c>
      <c r="J41" t="b">
        <f t="shared" si="1"/>
        <v>0</v>
      </c>
      <c r="K41" t="b">
        <f t="shared" si="1"/>
        <v>0</v>
      </c>
      <c r="L41" t="b">
        <f t="shared" si="1"/>
        <v>0</v>
      </c>
      <c r="M41" t="b">
        <f t="shared" si="1"/>
        <v>0</v>
      </c>
      <c r="N41" t="b">
        <f t="shared" si="1"/>
        <v>0</v>
      </c>
      <c r="O41" t="b">
        <f t="shared" si="1"/>
        <v>0</v>
      </c>
      <c r="P41" t="b">
        <f t="shared" si="1"/>
        <v>0</v>
      </c>
      <c r="Q41" t="b">
        <f t="shared" si="1"/>
        <v>0</v>
      </c>
      <c r="R41" t="b">
        <f t="shared" si="1"/>
        <v>0</v>
      </c>
      <c r="S41" t="b">
        <f t="shared" si="1"/>
        <v>0</v>
      </c>
      <c r="T41" t="b">
        <f t="shared" si="2"/>
        <v>0</v>
      </c>
      <c r="U41" t="b">
        <f t="shared" si="2"/>
        <v>1</v>
      </c>
      <c r="V41" t="b">
        <f t="shared" si="2"/>
        <v>0</v>
      </c>
      <c r="W41" t="b">
        <f t="shared" si="2"/>
        <v>0</v>
      </c>
      <c r="X41" t="b">
        <f t="shared" si="2"/>
        <v>0</v>
      </c>
      <c r="Y41" t="b">
        <f t="shared" si="2"/>
        <v>0</v>
      </c>
      <c r="Z41" t="b">
        <f t="shared" si="2"/>
        <v>0</v>
      </c>
      <c r="AA41" t="b">
        <f t="shared" si="2"/>
        <v>0</v>
      </c>
      <c r="AB41" t="b">
        <f t="shared" si="2"/>
        <v>0</v>
      </c>
      <c r="AC41" t="b">
        <f t="shared" si="2"/>
        <v>0</v>
      </c>
    </row>
    <row r="42" spans="1:29">
      <c r="A42" s="3" t="s">
        <v>4</v>
      </c>
      <c r="B42" t="b">
        <f t="shared" si="0"/>
        <v>0</v>
      </c>
      <c r="C42" t="b">
        <f t="shared" si="1"/>
        <v>0</v>
      </c>
      <c r="D42" t="b">
        <f t="shared" si="1"/>
        <v>0</v>
      </c>
      <c r="E42" t="b">
        <f t="shared" si="1"/>
        <v>0</v>
      </c>
      <c r="F42" t="b">
        <f t="shared" si="1"/>
        <v>0</v>
      </c>
      <c r="G42" t="b">
        <f t="shared" si="1"/>
        <v>0</v>
      </c>
      <c r="H42" t="b">
        <f t="shared" si="1"/>
        <v>0</v>
      </c>
      <c r="I42" t="b">
        <f t="shared" si="1"/>
        <v>0</v>
      </c>
      <c r="J42" t="b">
        <f t="shared" si="1"/>
        <v>0</v>
      </c>
      <c r="K42" t="b">
        <f t="shared" si="1"/>
        <v>0</v>
      </c>
      <c r="L42" t="b">
        <f t="shared" si="1"/>
        <v>0</v>
      </c>
      <c r="M42" t="b">
        <f t="shared" si="1"/>
        <v>0</v>
      </c>
      <c r="N42" t="b">
        <f t="shared" si="1"/>
        <v>0</v>
      </c>
      <c r="O42" t="b">
        <f t="shared" si="1"/>
        <v>0</v>
      </c>
      <c r="P42" t="b">
        <f t="shared" si="1"/>
        <v>0</v>
      </c>
      <c r="Q42" t="b">
        <f t="shared" si="1"/>
        <v>0</v>
      </c>
      <c r="R42" t="b">
        <f t="shared" si="1"/>
        <v>0</v>
      </c>
      <c r="S42" t="b">
        <f t="shared" si="1"/>
        <v>0</v>
      </c>
      <c r="T42" t="b">
        <f t="shared" si="2"/>
        <v>0</v>
      </c>
      <c r="U42" t="b">
        <f t="shared" si="2"/>
        <v>0</v>
      </c>
      <c r="V42" t="b">
        <f t="shared" si="2"/>
        <v>0</v>
      </c>
      <c r="W42" t="b">
        <f t="shared" si="2"/>
        <v>0</v>
      </c>
      <c r="X42" t="b">
        <f t="shared" si="2"/>
        <v>0</v>
      </c>
      <c r="Y42" t="b">
        <f t="shared" si="2"/>
        <v>0</v>
      </c>
      <c r="Z42" t="b">
        <f t="shared" si="2"/>
        <v>0</v>
      </c>
      <c r="AA42" t="b">
        <f t="shared" si="2"/>
        <v>0</v>
      </c>
      <c r="AB42" t="b">
        <f t="shared" si="2"/>
        <v>0</v>
      </c>
      <c r="AC42" t="b">
        <f t="shared" si="2"/>
        <v>0</v>
      </c>
    </row>
    <row r="43" spans="1:29">
      <c r="A43" s="3" t="s">
        <v>5</v>
      </c>
      <c r="B43" t="b">
        <f t="shared" si="0"/>
        <v>0</v>
      </c>
      <c r="C43" t="b">
        <f t="shared" si="1"/>
        <v>0</v>
      </c>
      <c r="D43" t="b">
        <f t="shared" si="1"/>
        <v>0</v>
      </c>
      <c r="E43" t="b">
        <f t="shared" si="1"/>
        <v>0</v>
      </c>
      <c r="F43" t="b">
        <f t="shared" si="1"/>
        <v>0</v>
      </c>
      <c r="G43" t="b">
        <f t="shared" si="1"/>
        <v>0</v>
      </c>
      <c r="H43" t="b">
        <f t="shared" si="1"/>
        <v>0</v>
      </c>
      <c r="I43" t="b">
        <f t="shared" si="1"/>
        <v>0</v>
      </c>
      <c r="J43" t="b">
        <f t="shared" si="1"/>
        <v>0</v>
      </c>
      <c r="K43" t="b">
        <f t="shared" si="1"/>
        <v>0</v>
      </c>
      <c r="L43" t="b">
        <f t="shared" si="1"/>
        <v>0</v>
      </c>
      <c r="M43" t="b">
        <f t="shared" si="1"/>
        <v>0</v>
      </c>
      <c r="N43" t="b">
        <f t="shared" si="1"/>
        <v>0</v>
      </c>
      <c r="O43" t="b">
        <f t="shared" si="1"/>
        <v>0</v>
      </c>
      <c r="P43" t="b">
        <f t="shared" si="1"/>
        <v>0</v>
      </c>
      <c r="Q43" t="b">
        <f t="shared" si="1"/>
        <v>0</v>
      </c>
      <c r="R43" t="b">
        <f t="shared" si="1"/>
        <v>0</v>
      </c>
      <c r="S43" t="b">
        <f t="shared" si="1"/>
        <v>0</v>
      </c>
      <c r="T43" t="b">
        <f t="shared" si="2"/>
        <v>0</v>
      </c>
      <c r="U43" t="b">
        <f t="shared" si="2"/>
        <v>0</v>
      </c>
      <c r="V43" t="b">
        <f t="shared" si="2"/>
        <v>0</v>
      </c>
      <c r="W43" t="b">
        <f t="shared" si="2"/>
        <v>0</v>
      </c>
      <c r="X43" t="b">
        <f t="shared" si="2"/>
        <v>0</v>
      </c>
      <c r="Y43" t="b">
        <f t="shared" si="2"/>
        <v>0</v>
      </c>
      <c r="Z43" t="b">
        <f t="shared" si="2"/>
        <v>0</v>
      </c>
      <c r="AA43" t="b">
        <f t="shared" si="2"/>
        <v>0</v>
      </c>
      <c r="AB43" t="b">
        <f t="shared" si="2"/>
        <v>0</v>
      </c>
      <c r="AC43" t="b">
        <f t="shared" si="2"/>
        <v>0</v>
      </c>
    </row>
    <row r="44" spans="1:29">
      <c r="A44" s="3" t="s">
        <v>6</v>
      </c>
      <c r="B44" t="b">
        <f t="shared" si="0"/>
        <v>0</v>
      </c>
      <c r="C44" t="b">
        <f t="shared" si="1"/>
        <v>0</v>
      </c>
      <c r="D44" t="b">
        <f t="shared" si="1"/>
        <v>0</v>
      </c>
      <c r="E44" t="b">
        <f t="shared" si="1"/>
        <v>0</v>
      </c>
      <c r="F44" t="b">
        <f t="shared" si="1"/>
        <v>0</v>
      </c>
      <c r="G44" t="b">
        <f t="shared" si="1"/>
        <v>0</v>
      </c>
      <c r="H44" t="b">
        <f t="shared" si="1"/>
        <v>0</v>
      </c>
      <c r="I44" t="b">
        <f t="shared" si="1"/>
        <v>0</v>
      </c>
      <c r="J44" t="b">
        <f t="shared" si="1"/>
        <v>0</v>
      </c>
      <c r="K44" t="b">
        <f t="shared" si="1"/>
        <v>0</v>
      </c>
      <c r="L44" t="b">
        <f t="shared" si="1"/>
        <v>0</v>
      </c>
      <c r="M44" t="b">
        <f t="shared" si="1"/>
        <v>0</v>
      </c>
      <c r="N44" t="b">
        <f t="shared" si="1"/>
        <v>0</v>
      </c>
      <c r="O44" t="b">
        <f t="shared" si="1"/>
        <v>0</v>
      </c>
      <c r="P44" t="b">
        <f t="shared" si="1"/>
        <v>0</v>
      </c>
      <c r="Q44" t="b">
        <f t="shared" si="1"/>
        <v>0</v>
      </c>
      <c r="R44" t="b">
        <f t="shared" si="1"/>
        <v>0</v>
      </c>
      <c r="S44" t="b">
        <f t="shared" si="1"/>
        <v>0</v>
      </c>
      <c r="T44" t="b">
        <f t="shared" si="2"/>
        <v>0</v>
      </c>
      <c r="U44" t="b">
        <f t="shared" si="2"/>
        <v>0</v>
      </c>
      <c r="V44" t="b">
        <f t="shared" si="2"/>
        <v>0</v>
      </c>
      <c r="W44" t="b">
        <f t="shared" si="2"/>
        <v>0</v>
      </c>
      <c r="X44" t="b">
        <f t="shared" si="2"/>
        <v>0</v>
      </c>
      <c r="Y44" t="b">
        <f t="shared" si="2"/>
        <v>0</v>
      </c>
      <c r="Z44" t="b">
        <f t="shared" si="2"/>
        <v>0</v>
      </c>
      <c r="AA44" t="b">
        <f t="shared" si="2"/>
        <v>0</v>
      </c>
      <c r="AB44" t="b">
        <f t="shared" si="2"/>
        <v>0</v>
      </c>
      <c r="AC44" t="b">
        <f t="shared" si="2"/>
        <v>0</v>
      </c>
    </row>
    <row r="45" spans="1:29">
      <c r="A45" s="3" t="s">
        <v>8</v>
      </c>
      <c r="B45" t="b">
        <f t="shared" si="0"/>
        <v>0</v>
      </c>
      <c r="C45" t="b">
        <f t="shared" si="1"/>
        <v>0</v>
      </c>
      <c r="D45" t="b">
        <f t="shared" si="1"/>
        <v>0</v>
      </c>
      <c r="E45" t="b">
        <f t="shared" si="1"/>
        <v>0</v>
      </c>
      <c r="F45" t="b">
        <f t="shared" si="1"/>
        <v>0</v>
      </c>
      <c r="G45" t="b">
        <f t="shared" si="1"/>
        <v>0</v>
      </c>
      <c r="H45" t="b">
        <f t="shared" si="1"/>
        <v>0</v>
      </c>
      <c r="I45" t="b">
        <f t="shared" si="1"/>
        <v>0</v>
      </c>
      <c r="J45" t="b">
        <f t="shared" si="1"/>
        <v>0</v>
      </c>
      <c r="K45" t="b">
        <f t="shared" si="1"/>
        <v>0</v>
      </c>
      <c r="L45" t="b">
        <f t="shared" si="1"/>
        <v>0</v>
      </c>
      <c r="M45" t="b">
        <f t="shared" si="1"/>
        <v>0</v>
      </c>
      <c r="N45" t="b">
        <f t="shared" si="1"/>
        <v>0</v>
      </c>
      <c r="O45" t="b">
        <f t="shared" si="1"/>
        <v>0</v>
      </c>
      <c r="P45" t="b">
        <f t="shared" si="1"/>
        <v>0</v>
      </c>
      <c r="Q45" t="b">
        <f t="shared" si="1"/>
        <v>0</v>
      </c>
      <c r="R45" t="b">
        <f t="shared" si="1"/>
        <v>0</v>
      </c>
      <c r="S45" t="b">
        <f t="shared" si="1"/>
        <v>0</v>
      </c>
      <c r="T45" t="b">
        <f t="shared" si="2"/>
        <v>0</v>
      </c>
      <c r="U45" t="b">
        <f t="shared" si="2"/>
        <v>0</v>
      </c>
      <c r="V45" t="b">
        <f t="shared" si="2"/>
        <v>0</v>
      </c>
      <c r="W45" t="b">
        <f t="shared" si="2"/>
        <v>0</v>
      </c>
      <c r="X45" t="b">
        <f t="shared" si="2"/>
        <v>0</v>
      </c>
      <c r="Y45" t="b">
        <f t="shared" si="2"/>
        <v>0</v>
      </c>
      <c r="Z45" t="b">
        <f t="shared" si="2"/>
        <v>0</v>
      </c>
      <c r="AA45" t="b">
        <f t="shared" si="2"/>
        <v>0</v>
      </c>
      <c r="AB45" t="b">
        <f t="shared" si="2"/>
        <v>0</v>
      </c>
      <c r="AC45" t="b">
        <f t="shared" si="2"/>
        <v>0</v>
      </c>
    </row>
    <row r="46" spans="1:29">
      <c r="A46" s="3" t="s">
        <v>9</v>
      </c>
      <c r="B46" t="b">
        <f t="shared" si="0"/>
        <v>0</v>
      </c>
      <c r="C46" t="b">
        <f t="shared" si="1"/>
        <v>0</v>
      </c>
      <c r="D46" t="b">
        <f t="shared" si="1"/>
        <v>0</v>
      </c>
      <c r="E46" t="b">
        <f t="shared" si="1"/>
        <v>0</v>
      </c>
      <c r="F46" t="b">
        <f t="shared" si="1"/>
        <v>0</v>
      </c>
      <c r="G46" t="b">
        <f t="shared" si="1"/>
        <v>0</v>
      </c>
      <c r="H46" t="b">
        <f t="shared" si="1"/>
        <v>0</v>
      </c>
      <c r="I46" t="b">
        <f t="shared" si="1"/>
        <v>0</v>
      </c>
      <c r="J46" t="b">
        <f t="shared" si="1"/>
        <v>0</v>
      </c>
      <c r="K46" t="b">
        <f t="shared" si="1"/>
        <v>0</v>
      </c>
      <c r="L46" t="b">
        <f t="shared" si="1"/>
        <v>0</v>
      </c>
      <c r="M46" t="b">
        <f t="shared" si="1"/>
        <v>0</v>
      </c>
      <c r="N46" t="b">
        <f t="shared" si="1"/>
        <v>0</v>
      </c>
      <c r="O46" t="b">
        <f t="shared" si="1"/>
        <v>0</v>
      </c>
      <c r="P46" t="b">
        <f t="shared" si="1"/>
        <v>0</v>
      </c>
      <c r="Q46" t="b">
        <f t="shared" si="1"/>
        <v>0</v>
      </c>
      <c r="R46" t="b">
        <f t="shared" si="1"/>
        <v>0</v>
      </c>
      <c r="S46" t="b">
        <f t="shared" si="1"/>
        <v>0</v>
      </c>
      <c r="T46" t="b">
        <f t="shared" si="2"/>
        <v>0</v>
      </c>
      <c r="U46" t="b">
        <f t="shared" si="2"/>
        <v>0</v>
      </c>
      <c r="V46" t="b">
        <f t="shared" si="2"/>
        <v>0</v>
      </c>
      <c r="W46" t="b">
        <f t="shared" si="2"/>
        <v>0</v>
      </c>
      <c r="X46" t="b">
        <f t="shared" si="2"/>
        <v>0</v>
      </c>
      <c r="Y46" t="b">
        <f t="shared" si="2"/>
        <v>0</v>
      </c>
      <c r="Z46" t="b">
        <f t="shared" si="2"/>
        <v>0</v>
      </c>
      <c r="AA46" t="b">
        <f t="shared" si="2"/>
        <v>0</v>
      </c>
      <c r="AB46" t="b">
        <f t="shared" si="2"/>
        <v>0</v>
      </c>
      <c r="AC46" t="b">
        <f t="shared" si="2"/>
        <v>0</v>
      </c>
    </row>
    <row r="47" spans="1:29">
      <c r="A47" s="3" t="s">
        <v>37</v>
      </c>
      <c r="B47" t="b">
        <f t="shared" si="0"/>
        <v>0</v>
      </c>
      <c r="C47" t="b">
        <f t="shared" si="1"/>
        <v>0</v>
      </c>
      <c r="D47" t="b">
        <f t="shared" si="1"/>
        <v>0</v>
      </c>
      <c r="E47" t="b">
        <f t="shared" si="1"/>
        <v>0</v>
      </c>
      <c r="F47" t="b">
        <f t="shared" si="1"/>
        <v>0</v>
      </c>
      <c r="G47" t="b">
        <f t="shared" si="1"/>
        <v>0</v>
      </c>
      <c r="H47" t="b">
        <f t="shared" si="1"/>
        <v>0</v>
      </c>
      <c r="I47" t="b">
        <f t="shared" si="1"/>
        <v>0</v>
      </c>
      <c r="J47" t="b">
        <f t="shared" si="1"/>
        <v>0</v>
      </c>
      <c r="K47" t="b">
        <f t="shared" si="1"/>
        <v>0</v>
      </c>
      <c r="L47" t="b">
        <f t="shared" si="1"/>
        <v>0</v>
      </c>
      <c r="M47" t="b">
        <f t="shared" si="1"/>
        <v>0</v>
      </c>
      <c r="N47" t="b">
        <f t="shared" si="1"/>
        <v>0</v>
      </c>
      <c r="O47" t="b">
        <f t="shared" si="1"/>
        <v>0</v>
      </c>
      <c r="P47" t="b">
        <f t="shared" si="1"/>
        <v>0</v>
      </c>
      <c r="Q47" t="b">
        <f t="shared" si="1"/>
        <v>0</v>
      </c>
      <c r="R47" t="b">
        <f t="shared" si="1"/>
        <v>0</v>
      </c>
      <c r="S47" t="b">
        <f t="shared" si="1"/>
        <v>0</v>
      </c>
      <c r="T47" t="b">
        <f t="shared" si="2"/>
        <v>0</v>
      </c>
      <c r="U47" t="b">
        <f t="shared" si="2"/>
        <v>0</v>
      </c>
      <c r="V47" t="b">
        <f t="shared" si="2"/>
        <v>0</v>
      </c>
      <c r="W47" t="b">
        <f t="shared" si="2"/>
        <v>0</v>
      </c>
      <c r="X47" t="b">
        <f t="shared" si="2"/>
        <v>0</v>
      </c>
      <c r="Y47" t="b">
        <f t="shared" si="2"/>
        <v>0</v>
      </c>
      <c r="Z47" t="b">
        <f t="shared" si="2"/>
        <v>0</v>
      </c>
      <c r="AA47" t="b">
        <f t="shared" si="2"/>
        <v>0</v>
      </c>
      <c r="AB47" t="b">
        <f t="shared" si="2"/>
        <v>0</v>
      </c>
      <c r="AC47" t="b">
        <f t="shared" si="2"/>
        <v>0</v>
      </c>
    </row>
    <row r="48" spans="1:29">
      <c r="A48" s="3" t="s">
        <v>10</v>
      </c>
      <c r="B48" t="b">
        <f t="shared" si="0"/>
        <v>0</v>
      </c>
      <c r="C48" t="b">
        <f t="shared" si="1"/>
        <v>0</v>
      </c>
      <c r="D48" t="b">
        <f t="shared" si="1"/>
        <v>0</v>
      </c>
      <c r="E48" t="b">
        <f t="shared" si="1"/>
        <v>0</v>
      </c>
      <c r="F48" t="b">
        <f t="shared" si="1"/>
        <v>0</v>
      </c>
      <c r="G48" t="b">
        <f t="shared" si="1"/>
        <v>0</v>
      </c>
      <c r="H48" t="b">
        <f t="shared" si="1"/>
        <v>0</v>
      </c>
      <c r="I48" t="b">
        <f t="shared" si="1"/>
        <v>0</v>
      </c>
      <c r="J48" t="b">
        <f t="shared" si="1"/>
        <v>0</v>
      </c>
      <c r="K48" t="b">
        <f t="shared" si="1"/>
        <v>0</v>
      </c>
      <c r="L48" t="b">
        <f t="shared" si="1"/>
        <v>0</v>
      </c>
      <c r="M48" t="b">
        <f t="shared" si="1"/>
        <v>0</v>
      </c>
      <c r="N48" t="b">
        <f t="shared" si="1"/>
        <v>0</v>
      </c>
      <c r="O48" t="b">
        <f t="shared" si="1"/>
        <v>0</v>
      </c>
      <c r="P48" t="b">
        <f t="shared" si="1"/>
        <v>0</v>
      </c>
      <c r="Q48" t="b">
        <f t="shared" si="1"/>
        <v>0</v>
      </c>
      <c r="R48" t="b">
        <f t="shared" si="1"/>
        <v>0</v>
      </c>
      <c r="S48" t="b">
        <f t="shared" si="1"/>
        <v>0</v>
      </c>
      <c r="T48" t="b">
        <f t="shared" si="2"/>
        <v>0</v>
      </c>
      <c r="U48" t="b">
        <f t="shared" si="2"/>
        <v>1</v>
      </c>
      <c r="V48" t="b">
        <f t="shared" si="2"/>
        <v>0</v>
      </c>
      <c r="W48" t="b">
        <f t="shared" si="2"/>
        <v>0</v>
      </c>
      <c r="X48" t="b">
        <f t="shared" si="2"/>
        <v>0</v>
      </c>
      <c r="Y48" t="b">
        <f t="shared" si="2"/>
        <v>0</v>
      </c>
      <c r="Z48" t="b">
        <f t="shared" si="2"/>
        <v>0</v>
      </c>
      <c r="AA48" t="b">
        <f t="shared" si="2"/>
        <v>0</v>
      </c>
      <c r="AB48" t="b">
        <f t="shared" si="2"/>
        <v>0</v>
      </c>
      <c r="AC48" t="b">
        <f t="shared" si="2"/>
        <v>0</v>
      </c>
    </row>
    <row r="49" spans="1:29">
      <c r="A49" s="3" t="s">
        <v>11</v>
      </c>
      <c r="B49" t="b">
        <f t="shared" si="0"/>
        <v>0</v>
      </c>
      <c r="C49" t="b">
        <f t="shared" si="1"/>
        <v>0</v>
      </c>
      <c r="D49" t="b">
        <f t="shared" si="1"/>
        <v>0</v>
      </c>
      <c r="E49" t="b">
        <f t="shared" si="1"/>
        <v>0</v>
      </c>
      <c r="F49" t="b">
        <f t="shared" si="1"/>
        <v>0</v>
      </c>
      <c r="G49" t="b">
        <f t="shared" si="1"/>
        <v>0</v>
      </c>
      <c r="H49" t="b">
        <f t="shared" si="1"/>
        <v>0</v>
      </c>
      <c r="I49" t="b">
        <f t="shared" si="1"/>
        <v>0</v>
      </c>
      <c r="J49" t="b">
        <f t="shared" si="1"/>
        <v>0</v>
      </c>
      <c r="K49" t="b">
        <f t="shared" si="1"/>
        <v>0</v>
      </c>
      <c r="L49" t="b">
        <f t="shared" si="1"/>
        <v>0</v>
      </c>
      <c r="M49" t="b">
        <f t="shared" si="1"/>
        <v>0</v>
      </c>
      <c r="N49" t="b">
        <f t="shared" si="1"/>
        <v>0</v>
      </c>
      <c r="O49" t="b">
        <f t="shared" si="1"/>
        <v>0</v>
      </c>
      <c r="P49" t="b">
        <f t="shared" si="1"/>
        <v>0</v>
      </c>
      <c r="Q49" t="b">
        <f t="shared" si="1"/>
        <v>0</v>
      </c>
      <c r="R49" t="b">
        <f t="shared" si="1"/>
        <v>0</v>
      </c>
      <c r="S49" t="b">
        <f t="shared" si="1"/>
        <v>0</v>
      </c>
      <c r="T49" t="b">
        <f t="shared" si="2"/>
        <v>0</v>
      </c>
      <c r="U49" t="b">
        <f t="shared" si="2"/>
        <v>0</v>
      </c>
      <c r="V49" t="b">
        <f t="shared" si="2"/>
        <v>0</v>
      </c>
      <c r="W49" t="b">
        <f t="shared" si="2"/>
        <v>0</v>
      </c>
      <c r="X49" t="b">
        <f t="shared" si="2"/>
        <v>0</v>
      </c>
      <c r="Y49" t="b">
        <f t="shared" si="2"/>
        <v>0</v>
      </c>
      <c r="Z49" t="b">
        <f t="shared" si="2"/>
        <v>0</v>
      </c>
      <c r="AA49" t="b">
        <f t="shared" si="2"/>
        <v>0</v>
      </c>
      <c r="AB49" t="b">
        <f t="shared" si="2"/>
        <v>0</v>
      </c>
      <c r="AC49" t="b">
        <f t="shared" si="2"/>
        <v>0</v>
      </c>
    </row>
    <row r="50" spans="1:29">
      <c r="A50" s="3" t="s">
        <v>12</v>
      </c>
      <c r="B50" t="b">
        <f t="shared" si="0"/>
        <v>0</v>
      </c>
      <c r="C50" t="b">
        <f t="shared" si="1"/>
        <v>0</v>
      </c>
      <c r="D50" t="b">
        <f t="shared" si="1"/>
        <v>0</v>
      </c>
      <c r="E50" t="b">
        <f t="shared" si="1"/>
        <v>0</v>
      </c>
      <c r="F50" t="b">
        <f t="shared" si="1"/>
        <v>0</v>
      </c>
      <c r="G50" t="b">
        <f t="shared" si="1"/>
        <v>0</v>
      </c>
      <c r="H50" t="b">
        <f t="shared" si="1"/>
        <v>0</v>
      </c>
      <c r="I50" t="b">
        <f t="shared" si="1"/>
        <v>0</v>
      </c>
      <c r="J50" t="b">
        <f t="shared" si="1"/>
        <v>0</v>
      </c>
      <c r="K50" t="b">
        <f t="shared" si="1"/>
        <v>0</v>
      </c>
      <c r="L50" t="b">
        <f t="shared" si="1"/>
        <v>0</v>
      </c>
      <c r="M50" t="b">
        <f t="shared" si="1"/>
        <v>0</v>
      </c>
      <c r="N50" t="b">
        <f t="shared" si="1"/>
        <v>0</v>
      </c>
      <c r="O50" t="b">
        <f t="shared" si="1"/>
        <v>0</v>
      </c>
      <c r="P50" t="b">
        <f t="shared" si="1"/>
        <v>0</v>
      </c>
      <c r="Q50" t="b">
        <f t="shared" si="1"/>
        <v>0</v>
      </c>
      <c r="R50" t="b">
        <f t="shared" si="1"/>
        <v>0</v>
      </c>
      <c r="S50" t="b">
        <f t="shared" si="1"/>
        <v>0</v>
      </c>
      <c r="T50" t="b">
        <f t="shared" si="2"/>
        <v>0</v>
      </c>
      <c r="U50" t="b">
        <f t="shared" si="2"/>
        <v>0</v>
      </c>
      <c r="V50" t="b">
        <f t="shared" si="2"/>
        <v>0</v>
      </c>
      <c r="W50" t="b">
        <f t="shared" si="2"/>
        <v>0</v>
      </c>
      <c r="X50" t="b">
        <f t="shared" si="2"/>
        <v>0</v>
      </c>
      <c r="Y50" t="b">
        <f t="shared" si="2"/>
        <v>0</v>
      </c>
      <c r="Z50" t="b">
        <f t="shared" si="2"/>
        <v>0</v>
      </c>
      <c r="AA50" t="b">
        <f t="shared" si="2"/>
        <v>0</v>
      </c>
      <c r="AB50" t="b">
        <f t="shared" si="2"/>
        <v>0</v>
      </c>
      <c r="AC50" t="b">
        <f t="shared" si="2"/>
        <v>0</v>
      </c>
    </row>
    <row r="51" spans="1:29">
      <c r="A51" s="3" t="s">
        <v>13</v>
      </c>
      <c r="B51" t="b">
        <f t="shared" si="0"/>
        <v>0</v>
      </c>
      <c r="C51" t="b">
        <f t="shared" si="1"/>
        <v>0</v>
      </c>
      <c r="D51" t="b">
        <f t="shared" si="1"/>
        <v>0</v>
      </c>
      <c r="E51" t="b">
        <f t="shared" si="1"/>
        <v>0</v>
      </c>
      <c r="F51" t="b">
        <f t="shared" si="1"/>
        <v>0</v>
      </c>
      <c r="G51" t="b">
        <f t="shared" si="1"/>
        <v>0</v>
      </c>
      <c r="H51" t="b">
        <f t="shared" si="1"/>
        <v>0</v>
      </c>
      <c r="I51" t="b">
        <f t="shared" si="1"/>
        <v>0</v>
      </c>
      <c r="J51" t="b">
        <f t="shared" si="1"/>
        <v>0</v>
      </c>
      <c r="K51" t="b">
        <f t="shared" si="1"/>
        <v>0</v>
      </c>
      <c r="L51" t="b">
        <f t="shared" si="1"/>
        <v>0</v>
      </c>
      <c r="M51" t="b">
        <f t="shared" si="1"/>
        <v>0</v>
      </c>
      <c r="N51" t="b">
        <f t="shared" si="1"/>
        <v>0</v>
      </c>
      <c r="O51" t="b">
        <f t="shared" si="1"/>
        <v>0</v>
      </c>
      <c r="P51" t="b">
        <f t="shared" si="1"/>
        <v>0</v>
      </c>
      <c r="Q51" t="b">
        <f t="shared" si="1"/>
        <v>0</v>
      </c>
      <c r="R51" t="b">
        <f t="shared" si="1"/>
        <v>0</v>
      </c>
      <c r="S51" t="b">
        <f t="shared" si="1"/>
        <v>0</v>
      </c>
      <c r="T51" t="b">
        <f t="shared" si="2"/>
        <v>0</v>
      </c>
      <c r="U51" t="b">
        <f t="shared" si="2"/>
        <v>0</v>
      </c>
      <c r="V51" t="b">
        <f t="shared" si="2"/>
        <v>0</v>
      </c>
      <c r="W51" t="b">
        <f t="shared" si="2"/>
        <v>0</v>
      </c>
      <c r="X51" t="b">
        <f t="shared" si="2"/>
        <v>0</v>
      </c>
      <c r="Y51" t="b">
        <f t="shared" si="2"/>
        <v>0</v>
      </c>
      <c r="Z51" t="b">
        <f t="shared" si="2"/>
        <v>0</v>
      </c>
      <c r="AA51" t="b">
        <f t="shared" si="2"/>
        <v>0</v>
      </c>
      <c r="AB51" t="b">
        <f t="shared" si="2"/>
        <v>0</v>
      </c>
      <c r="AC51" t="b">
        <f t="shared" si="2"/>
        <v>0</v>
      </c>
    </row>
    <row r="52" spans="1:29">
      <c r="A52" s="3" t="s">
        <v>16</v>
      </c>
      <c r="B52" t="b">
        <f t="shared" si="0"/>
        <v>0</v>
      </c>
      <c r="C52" t="b">
        <f t="shared" si="1"/>
        <v>0</v>
      </c>
      <c r="D52" t="b">
        <f t="shared" si="1"/>
        <v>0</v>
      </c>
      <c r="E52" t="b">
        <f t="shared" si="1"/>
        <v>0</v>
      </c>
      <c r="F52" t="b">
        <f t="shared" si="1"/>
        <v>0</v>
      </c>
      <c r="G52" t="b">
        <f t="shared" si="1"/>
        <v>0</v>
      </c>
      <c r="H52" t="b">
        <f t="shared" si="1"/>
        <v>0</v>
      </c>
      <c r="I52" t="b">
        <f t="shared" si="1"/>
        <v>0</v>
      </c>
      <c r="J52" t="b">
        <f t="shared" si="1"/>
        <v>0</v>
      </c>
      <c r="K52" t="b">
        <f t="shared" si="1"/>
        <v>0</v>
      </c>
      <c r="L52" t="b">
        <f t="shared" si="1"/>
        <v>0</v>
      </c>
      <c r="M52" t="b">
        <f t="shared" si="1"/>
        <v>0</v>
      </c>
      <c r="N52" t="b">
        <f t="shared" si="1"/>
        <v>0</v>
      </c>
      <c r="O52" t="b">
        <f t="shared" si="1"/>
        <v>0</v>
      </c>
      <c r="P52" t="b">
        <f t="shared" si="1"/>
        <v>0</v>
      </c>
      <c r="Q52" t="b">
        <f t="shared" si="1"/>
        <v>0</v>
      </c>
      <c r="R52" t="b">
        <f t="shared" ref="C52:S67" si="4">IF(R18="p", TRUE, FALSE)</f>
        <v>0</v>
      </c>
      <c r="S52" t="b">
        <f t="shared" si="4"/>
        <v>0</v>
      </c>
      <c r="T52" t="b">
        <f t="shared" si="2"/>
        <v>0</v>
      </c>
      <c r="U52" t="b">
        <f t="shared" si="2"/>
        <v>1</v>
      </c>
      <c r="V52" t="b">
        <f t="shared" si="2"/>
        <v>0</v>
      </c>
      <c r="W52" t="b">
        <f t="shared" si="2"/>
        <v>0</v>
      </c>
      <c r="X52" t="b">
        <f t="shared" si="2"/>
        <v>0</v>
      </c>
      <c r="Y52" t="b">
        <f t="shared" si="2"/>
        <v>0</v>
      </c>
      <c r="Z52" t="b">
        <f t="shared" si="2"/>
        <v>0</v>
      </c>
      <c r="AA52" t="b">
        <f t="shared" si="2"/>
        <v>0</v>
      </c>
      <c r="AB52" t="b">
        <f t="shared" si="2"/>
        <v>0</v>
      </c>
      <c r="AC52" t="b">
        <f t="shared" si="2"/>
        <v>0</v>
      </c>
    </row>
    <row r="53" spans="1:29">
      <c r="A53" s="3" t="s">
        <v>14</v>
      </c>
      <c r="B53" t="b">
        <f t="shared" si="0"/>
        <v>0</v>
      </c>
      <c r="C53" t="b">
        <f t="shared" si="4"/>
        <v>0</v>
      </c>
      <c r="D53" t="b">
        <f t="shared" si="4"/>
        <v>0</v>
      </c>
      <c r="E53" t="b">
        <f t="shared" si="4"/>
        <v>0</v>
      </c>
      <c r="F53" t="b">
        <f t="shared" si="4"/>
        <v>0</v>
      </c>
      <c r="G53" t="b">
        <f t="shared" si="4"/>
        <v>0</v>
      </c>
      <c r="H53" t="b">
        <f t="shared" si="4"/>
        <v>0</v>
      </c>
      <c r="I53" t="b">
        <f t="shared" si="4"/>
        <v>0</v>
      </c>
      <c r="J53" t="b">
        <f t="shared" si="4"/>
        <v>0</v>
      </c>
      <c r="K53" t="b">
        <f t="shared" si="4"/>
        <v>0</v>
      </c>
      <c r="L53" t="b">
        <f t="shared" si="4"/>
        <v>0</v>
      </c>
      <c r="M53" t="b">
        <f t="shared" si="4"/>
        <v>0</v>
      </c>
      <c r="N53" t="b">
        <f t="shared" si="4"/>
        <v>0</v>
      </c>
      <c r="O53" t="b">
        <f t="shared" si="4"/>
        <v>0</v>
      </c>
      <c r="P53" t="b">
        <f t="shared" si="4"/>
        <v>0</v>
      </c>
      <c r="Q53" t="b">
        <f t="shared" si="4"/>
        <v>0</v>
      </c>
      <c r="R53" t="b">
        <f t="shared" si="4"/>
        <v>0</v>
      </c>
      <c r="S53" t="b">
        <f t="shared" si="4"/>
        <v>0</v>
      </c>
      <c r="T53" t="b">
        <f t="shared" ref="T53:AC66" si="5">IF(T19="p", TRUE, FALSE)</f>
        <v>0</v>
      </c>
      <c r="U53" t="b">
        <f t="shared" si="5"/>
        <v>1</v>
      </c>
      <c r="V53" t="b">
        <f t="shared" si="5"/>
        <v>0</v>
      </c>
      <c r="W53" t="b">
        <f t="shared" si="5"/>
        <v>0</v>
      </c>
      <c r="X53" t="b">
        <f t="shared" si="5"/>
        <v>0</v>
      </c>
      <c r="Y53" t="b">
        <f t="shared" si="5"/>
        <v>0</v>
      </c>
      <c r="Z53" t="b">
        <f t="shared" si="5"/>
        <v>0</v>
      </c>
      <c r="AA53" t="b">
        <f t="shared" si="5"/>
        <v>0</v>
      </c>
      <c r="AB53" t="b">
        <f t="shared" si="5"/>
        <v>0</v>
      </c>
      <c r="AC53" t="b">
        <f t="shared" si="5"/>
        <v>0</v>
      </c>
    </row>
    <row r="54" spans="1:29">
      <c r="A54" s="3" t="s">
        <v>15</v>
      </c>
      <c r="B54" t="b">
        <f t="shared" si="0"/>
        <v>0</v>
      </c>
      <c r="C54" t="b">
        <f t="shared" si="4"/>
        <v>0</v>
      </c>
      <c r="D54" t="b">
        <f t="shared" si="4"/>
        <v>0</v>
      </c>
      <c r="E54" t="b">
        <f t="shared" si="4"/>
        <v>0</v>
      </c>
      <c r="F54" t="b">
        <f t="shared" si="4"/>
        <v>0</v>
      </c>
      <c r="G54" t="b">
        <f t="shared" si="4"/>
        <v>0</v>
      </c>
      <c r="H54" t="b">
        <f t="shared" si="4"/>
        <v>0</v>
      </c>
      <c r="I54" t="b">
        <f t="shared" si="4"/>
        <v>0</v>
      </c>
      <c r="J54" t="b">
        <f t="shared" si="4"/>
        <v>0</v>
      </c>
      <c r="K54" t="b">
        <f t="shared" si="4"/>
        <v>0</v>
      </c>
      <c r="L54" t="b">
        <f t="shared" si="4"/>
        <v>0</v>
      </c>
      <c r="M54" t="b">
        <f t="shared" si="4"/>
        <v>0</v>
      </c>
      <c r="N54" t="b">
        <f t="shared" si="4"/>
        <v>0</v>
      </c>
      <c r="O54" t="b">
        <f t="shared" si="4"/>
        <v>0</v>
      </c>
      <c r="P54" t="b">
        <f t="shared" si="4"/>
        <v>0</v>
      </c>
      <c r="Q54" t="b">
        <f t="shared" si="4"/>
        <v>0</v>
      </c>
      <c r="R54" t="b">
        <f t="shared" si="4"/>
        <v>0</v>
      </c>
      <c r="S54" t="b">
        <f t="shared" si="4"/>
        <v>0</v>
      </c>
      <c r="T54" t="b">
        <f t="shared" si="5"/>
        <v>0</v>
      </c>
      <c r="U54" t="b">
        <f t="shared" si="5"/>
        <v>0</v>
      </c>
      <c r="V54" t="b">
        <f t="shared" si="5"/>
        <v>0</v>
      </c>
      <c r="W54" t="b">
        <f t="shared" si="5"/>
        <v>0</v>
      </c>
      <c r="X54" t="b">
        <f t="shared" si="5"/>
        <v>0</v>
      </c>
      <c r="Y54" t="b">
        <f t="shared" si="5"/>
        <v>0</v>
      </c>
      <c r="Z54" t="b">
        <f t="shared" si="5"/>
        <v>0</v>
      </c>
      <c r="AA54" t="b">
        <f t="shared" si="5"/>
        <v>0</v>
      </c>
      <c r="AB54" t="b">
        <f t="shared" si="5"/>
        <v>0</v>
      </c>
      <c r="AC54" t="b">
        <f t="shared" si="5"/>
        <v>0</v>
      </c>
    </row>
    <row r="55" spans="1:29">
      <c r="A55" s="3" t="s">
        <v>17</v>
      </c>
      <c r="B55" t="b">
        <f t="shared" si="0"/>
        <v>0</v>
      </c>
      <c r="C55" t="b">
        <f t="shared" si="4"/>
        <v>0</v>
      </c>
      <c r="D55" t="b">
        <f t="shared" si="4"/>
        <v>0</v>
      </c>
      <c r="E55" t="b">
        <f t="shared" si="4"/>
        <v>0</v>
      </c>
      <c r="F55" t="b">
        <f t="shared" si="4"/>
        <v>0</v>
      </c>
      <c r="G55" t="b">
        <f t="shared" si="4"/>
        <v>0</v>
      </c>
      <c r="H55" t="b">
        <f t="shared" si="4"/>
        <v>0</v>
      </c>
      <c r="I55" t="b">
        <f t="shared" si="4"/>
        <v>0</v>
      </c>
      <c r="J55" t="b">
        <f t="shared" si="4"/>
        <v>0</v>
      </c>
      <c r="K55" t="b">
        <f t="shared" si="4"/>
        <v>0</v>
      </c>
      <c r="L55" t="b">
        <f t="shared" si="4"/>
        <v>0</v>
      </c>
      <c r="M55" t="b">
        <f t="shared" si="4"/>
        <v>0</v>
      </c>
      <c r="N55" t="b">
        <f t="shared" si="4"/>
        <v>0</v>
      </c>
      <c r="O55" t="b">
        <f t="shared" si="4"/>
        <v>0</v>
      </c>
      <c r="P55" t="b">
        <f t="shared" si="4"/>
        <v>0</v>
      </c>
      <c r="Q55" t="b">
        <f t="shared" si="4"/>
        <v>0</v>
      </c>
      <c r="R55" t="b">
        <f t="shared" si="4"/>
        <v>0</v>
      </c>
      <c r="S55" t="b">
        <f t="shared" si="4"/>
        <v>0</v>
      </c>
      <c r="T55" t="b">
        <f t="shared" si="5"/>
        <v>0</v>
      </c>
      <c r="U55" t="b">
        <f t="shared" si="5"/>
        <v>0</v>
      </c>
      <c r="V55" t="b">
        <f t="shared" si="5"/>
        <v>0</v>
      </c>
      <c r="W55" t="b">
        <f t="shared" si="5"/>
        <v>0</v>
      </c>
      <c r="X55" t="b">
        <f t="shared" si="5"/>
        <v>0</v>
      </c>
      <c r="Y55" t="b">
        <f t="shared" si="5"/>
        <v>0</v>
      </c>
      <c r="Z55" t="b">
        <f t="shared" si="5"/>
        <v>0</v>
      </c>
      <c r="AA55" t="b">
        <f t="shared" si="5"/>
        <v>0</v>
      </c>
      <c r="AB55" t="b">
        <f t="shared" si="5"/>
        <v>0</v>
      </c>
      <c r="AC55" t="b">
        <f t="shared" si="5"/>
        <v>0</v>
      </c>
    </row>
    <row r="56" spans="1:29">
      <c r="A56" s="3" t="s">
        <v>18</v>
      </c>
      <c r="B56" t="b">
        <f t="shared" si="0"/>
        <v>0</v>
      </c>
      <c r="C56" t="b">
        <f t="shared" si="4"/>
        <v>0</v>
      </c>
      <c r="D56" t="b">
        <f t="shared" si="4"/>
        <v>0</v>
      </c>
      <c r="E56" t="b">
        <f t="shared" si="4"/>
        <v>0</v>
      </c>
      <c r="F56" t="b">
        <f t="shared" si="4"/>
        <v>0</v>
      </c>
      <c r="G56" t="b">
        <f t="shared" si="4"/>
        <v>0</v>
      </c>
      <c r="H56" t="b">
        <f t="shared" si="4"/>
        <v>0</v>
      </c>
      <c r="I56" t="b">
        <f t="shared" si="4"/>
        <v>0</v>
      </c>
      <c r="J56" t="b">
        <f t="shared" si="4"/>
        <v>0</v>
      </c>
      <c r="K56" t="b">
        <f t="shared" si="4"/>
        <v>0</v>
      </c>
      <c r="L56" t="b">
        <f t="shared" si="4"/>
        <v>0</v>
      </c>
      <c r="M56" t="b">
        <f t="shared" si="4"/>
        <v>0</v>
      </c>
      <c r="N56" t="b">
        <f t="shared" si="4"/>
        <v>0</v>
      </c>
      <c r="O56" t="b">
        <f t="shared" si="4"/>
        <v>0</v>
      </c>
      <c r="P56" t="b">
        <f t="shared" si="4"/>
        <v>0</v>
      </c>
      <c r="Q56" t="b">
        <f t="shared" si="4"/>
        <v>0</v>
      </c>
      <c r="R56" t="b">
        <f t="shared" si="4"/>
        <v>0</v>
      </c>
      <c r="S56" t="b">
        <f t="shared" si="4"/>
        <v>0</v>
      </c>
      <c r="T56" t="b">
        <f t="shared" si="5"/>
        <v>0</v>
      </c>
      <c r="U56" t="b">
        <f t="shared" si="5"/>
        <v>0</v>
      </c>
      <c r="V56" t="b">
        <f t="shared" si="5"/>
        <v>0</v>
      </c>
      <c r="W56" t="b">
        <f t="shared" si="5"/>
        <v>0</v>
      </c>
      <c r="X56" t="b">
        <f t="shared" si="5"/>
        <v>0</v>
      </c>
      <c r="Y56" t="b">
        <f t="shared" si="5"/>
        <v>0</v>
      </c>
      <c r="Z56" t="b">
        <f t="shared" si="5"/>
        <v>0</v>
      </c>
      <c r="AA56" t="b">
        <f t="shared" si="5"/>
        <v>0</v>
      </c>
      <c r="AB56" t="b">
        <f t="shared" si="5"/>
        <v>0</v>
      </c>
      <c r="AC56" t="b">
        <f t="shared" si="5"/>
        <v>0</v>
      </c>
    </row>
    <row r="57" spans="1:29">
      <c r="A57" s="3" t="s">
        <v>19</v>
      </c>
      <c r="B57" t="b">
        <f t="shared" si="0"/>
        <v>0</v>
      </c>
      <c r="C57" t="b">
        <f t="shared" si="4"/>
        <v>0</v>
      </c>
      <c r="D57" t="b">
        <f t="shared" si="4"/>
        <v>0</v>
      </c>
      <c r="E57" t="b">
        <f t="shared" si="4"/>
        <v>0</v>
      </c>
      <c r="F57" t="b">
        <f t="shared" si="4"/>
        <v>0</v>
      </c>
      <c r="G57" t="b">
        <f t="shared" si="4"/>
        <v>0</v>
      </c>
      <c r="H57" t="b">
        <f t="shared" si="4"/>
        <v>0</v>
      </c>
      <c r="I57" t="b">
        <f t="shared" si="4"/>
        <v>0</v>
      </c>
      <c r="J57" t="b">
        <f t="shared" si="4"/>
        <v>0</v>
      </c>
      <c r="K57" t="b">
        <f t="shared" si="4"/>
        <v>0</v>
      </c>
      <c r="L57" t="b">
        <f t="shared" si="4"/>
        <v>0</v>
      </c>
      <c r="M57" t="b">
        <f t="shared" si="4"/>
        <v>0</v>
      </c>
      <c r="N57" t="b">
        <f t="shared" si="4"/>
        <v>0</v>
      </c>
      <c r="O57" t="b">
        <f t="shared" si="4"/>
        <v>0</v>
      </c>
      <c r="P57" t="b">
        <f t="shared" si="4"/>
        <v>0</v>
      </c>
      <c r="Q57" t="b">
        <f t="shared" si="4"/>
        <v>0</v>
      </c>
      <c r="R57" t="b">
        <f t="shared" si="4"/>
        <v>0</v>
      </c>
      <c r="S57" t="b">
        <f t="shared" si="4"/>
        <v>0</v>
      </c>
      <c r="T57" t="b">
        <f t="shared" si="5"/>
        <v>0</v>
      </c>
      <c r="U57" t="b">
        <f t="shared" si="5"/>
        <v>1</v>
      </c>
      <c r="V57" t="b">
        <f t="shared" si="5"/>
        <v>0</v>
      </c>
      <c r="W57" t="b">
        <f t="shared" si="5"/>
        <v>0</v>
      </c>
      <c r="X57" t="b">
        <f t="shared" si="5"/>
        <v>0</v>
      </c>
      <c r="Y57" t="b">
        <f t="shared" si="5"/>
        <v>0</v>
      </c>
      <c r="Z57" t="b">
        <f t="shared" si="5"/>
        <v>0</v>
      </c>
      <c r="AA57" t="b">
        <f t="shared" si="5"/>
        <v>0</v>
      </c>
      <c r="AB57" t="b">
        <f t="shared" si="5"/>
        <v>0</v>
      </c>
      <c r="AC57" t="b">
        <f t="shared" si="5"/>
        <v>0</v>
      </c>
    </row>
    <row r="58" spans="1:29">
      <c r="A58" s="3" t="s">
        <v>20</v>
      </c>
      <c r="B58" t="b">
        <f t="shared" si="0"/>
        <v>0</v>
      </c>
      <c r="C58" t="b">
        <f t="shared" si="4"/>
        <v>0</v>
      </c>
      <c r="D58" t="b">
        <f t="shared" si="4"/>
        <v>0</v>
      </c>
      <c r="E58" t="b">
        <f t="shared" si="4"/>
        <v>0</v>
      </c>
      <c r="F58" t="b">
        <f t="shared" si="4"/>
        <v>0</v>
      </c>
      <c r="G58" t="b">
        <f t="shared" si="4"/>
        <v>0</v>
      </c>
      <c r="H58" t="b">
        <f t="shared" si="4"/>
        <v>0</v>
      </c>
      <c r="I58" t="b">
        <f t="shared" si="4"/>
        <v>0</v>
      </c>
      <c r="J58" t="b">
        <f t="shared" si="4"/>
        <v>0</v>
      </c>
      <c r="K58" t="b">
        <f t="shared" si="4"/>
        <v>0</v>
      </c>
      <c r="L58" t="b">
        <f t="shared" si="4"/>
        <v>0</v>
      </c>
      <c r="M58" t="b">
        <f t="shared" si="4"/>
        <v>0</v>
      </c>
      <c r="N58" t="b">
        <f t="shared" si="4"/>
        <v>0</v>
      </c>
      <c r="O58" t="b">
        <f t="shared" si="4"/>
        <v>0</v>
      </c>
      <c r="P58" t="b">
        <f t="shared" si="4"/>
        <v>0</v>
      </c>
      <c r="Q58" t="b">
        <f t="shared" si="4"/>
        <v>0</v>
      </c>
      <c r="R58" t="b">
        <f t="shared" si="4"/>
        <v>0</v>
      </c>
      <c r="S58" t="b">
        <f t="shared" si="4"/>
        <v>0</v>
      </c>
      <c r="T58" t="b">
        <f t="shared" si="5"/>
        <v>0</v>
      </c>
      <c r="U58" t="b">
        <f t="shared" si="5"/>
        <v>1</v>
      </c>
      <c r="V58" t="b">
        <f t="shared" si="5"/>
        <v>0</v>
      </c>
      <c r="W58" t="b">
        <f t="shared" si="5"/>
        <v>0</v>
      </c>
      <c r="X58" t="b">
        <f t="shared" si="5"/>
        <v>0</v>
      </c>
      <c r="Y58" t="b">
        <f t="shared" si="5"/>
        <v>0</v>
      </c>
      <c r="Z58" t="b">
        <f t="shared" si="5"/>
        <v>0</v>
      </c>
      <c r="AA58" t="b">
        <f t="shared" si="5"/>
        <v>0</v>
      </c>
      <c r="AB58" t="b">
        <f t="shared" si="5"/>
        <v>0</v>
      </c>
      <c r="AC58" t="b">
        <f t="shared" si="5"/>
        <v>0</v>
      </c>
    </row>
    <row r="59" spans="1:29">
      <c r="A59" s="3" t="s">
        <v>21</v>
      </c>
      <c r="B59" t="b">
        <f t="shared" si="0"/>
        <v>0</v>
      </c>
      <c r="C59" t="b">
        <f t="shared" si="4"/>
        <v>0</v>
      </c>
      <c r="D59" t="b">
        <f t="shared" si="4"/>
        <v>0</v>
      </c>
      <c r="E59" t="b">
        <f t="shared" si="4"/>
        <v>0</v>
      </c>
      <c r="F59" t="b">
        <f t="shared" si="4"/>
        <v>0</v>
      </c>
      <c r="G59" t="b">
        <f t="shared" si="4"/>
        <v>0</v>
      </c>
      <c r="H59" t="b">
        <f t="shared" si="4"/>
        <v>0</v>
      </c>
      <c r="I59" t="b">
        <f t="shared" si="4"/>
        <v>0</v>
      </c>
      <c r="J59" t="b">
        <f t="shared" si="4"/>
        <v>0</v>
      </c>
      <c r="K59" t="b">
        <f t="shared" si="4"/>
        <v>0</v>
      </c>
      <c r="L59" t="b">
        <f t="shared" si="4"/>
        <v>0</v>
      </c>
      <c r="M59" t="b">
        <f t="shared" si="4"/>
        <v>0</v>
      </c>
      <c r="N59" t="b">
        <f t="shared" si="4"/>
        <v>0</v>
      </c>
      <c r="O59" t="b">
        <f t="shared" si="4"/>
        <v>0</v>
      </c>
      <c r="P59" t="b">
        <f t="shared" si="4"/>
        <v>0</v>
      </c>
      <c r="Q59" t="b">
        <f t="shared" si="4"/>
        <v>0</v>
      </c>
      <c r="R59" t="b">
        <f t="shared" si="4"/>
        <v>0</v>
      </c>
      <c r="S59" t="b">
        <f t="shared" si="4"/>
        <v>0</v>
      </c>
      <c r="T59" t="b">
        <f t="shared" si="5"/>
        <v>0</v>
      </c>
      <c r="U59" t="b">
        <f t="shared" si="5"/>
        <v>0</v>
      </c>
      <c r="V59" t="b">
        <f t="shared" si="5"/>
        <v>0</v>
      </c>
      <c r="W59" t="b">
        <f t="shared" si="5"/>
        <v>0</v>
      </c>
      <c r="X59" t="b">
        <f t="shared" si="5"/>
        <v>0</v>
      </c>
      <c r="Y59" t="b">
        <f t="shared" si="5"/>
        <v>0</v>
      </c>
      <c r="Z59" t="b">
        <f t="shared" si="5"/>
        <v>0</v>
      </c>
      <c r="AA59" t="b">
        <f t="shared" si="5"/>
        <v>0</v>
      </c>
      <c r="AB59" t="b">
        <f t="shared" si="5"/>
        <v>0</v>
      </c>
      <c r="AC59" t="b">
        <f t="shared" si="5"/>
        <v>0</v>
      </c>
    </row>
    <row r="60" spans="1:29">
      <c r="A60" s="3" t="s">
        <v>24</v>
      </c>
      <c r="B60" t="b">
        <f t="shared" si="0"/>
        <v>0</v>
      </c>
      <c r="C60" t="b">
        <f t="shared" si="4"/>
        <v>0</v>
      </c>
      <c r="D60" t="b">
        <f t="shared" si="4"/>
        <v>0</v>
      </c>
      <c r="E60" t="b">
        <f t="shared" si="4"/>
        <v>0</v>
      </c>
      <c r="F60" t="b">
        <f t="shared" si="4"/>
        <v>0</v>
      </c>
      <c r="G60" t="b">
        <f t="shared" si="4"/>
        <v>0</v>
      </c>
      <c r="H60" t="b">
        <f t="shared" si="4"/>
        <v>0</v>
      </c>
      <c r="I60" t="b">
        <f t="shared" si="4"/>
        <v>0</v>
      </c>
      <c r="J60" t="b">
        <f t="shared" si="4"/>
        <v>0</v>
      </c>
      <c r="K60" t="b">
        <f t="shared" si="4"/>
        <v>0</v>
      </c>
      <c r="L60" t="b">
        <f t="shared" si="4"/>
        <v>0</v>
      </c>
      <c r="M60" t="b">
        <f t="shared" si="4"/>
        <v>0</v>
      </c>
      <c r="N60" t="b">
        <f t="shared" si="4"/>
        <v>0</v>
      </c>
      <c r="O60" t="b">
        <f t="shared" si="4"/>
        <v>0</v>
      </c>
      <c r="P60" t="b">
        <f t="shared" si="4"/>
        <v>0</v>
      </c>
      <c r="Q60" t="b">
        <f t="shared" si="4"/>
        <v>0</v>
      </c>
      <c r="R60" t="b">
        <f t="shared" si="4"/>
        <v>0</v>
      </c>
      <c r="S60" t="b">
        <f t="shared" si="4"/>
        <v>0</v>
      </c>
      <c r="T60" t="b">
        <f t="shared" si="5"/>
        <v>0</v>
      </c>
      <c r="U60" t="b">
        <f t="shared" si="5"/>
        <v>0</v>
      </c>
      <c r="V60" t="b">
        <f t="shared" si="5"/>
        <v>0</v>
      </c>
      <c r="W60" t="b">
        <f t="shared" si="5"/>
        <v>0</v>
      </c>
      <c r="X60" t="b">
        <f t="shared" si="5"/>
        <v>0</v>
      </c>
      <c r="Y60" t="b">
        <f t="shared" si="5"/>
        <v>0</v>
      </c>
      <c r="Z60" t="b">
        <f t="shared" si="5"/>
        <v>0</v>
      </c>
      <c r="AA60" t="b">
        <f t="shared" si="5"/>
        <v>0</v>
      </c>
      <c r="AB60" t="b">
        <f t="shared" si="5"/>
        <v>0</v>
      </c>
      <c r="AC60" t="b">
        <f t="shared" si="5"/>
        <v>0</v>
      </c>
    </row>
    <row r="61" spans="1:29">
      <c r="A61" s="3" t="s">
        <v>23</v>
      </c>
      <c r="B61" t="b">
        <f t="shared" si="0"/>
        <v>0</v>
      </c>
      <c r="C61" t="b">
        <f t="shared" si="4"/>
        <v>0</v>
      </c>
      <c r="D61" t="b">
        <f t="shared" si="4"/>
        <v>0</v>
      </c>
      <c r="E61" t="b">
        <f t="shared" si="4"/>
        <v>0</v>
      </c>
      <c r="F61" t="b">
        <f t="shared" si="4"/>
        <v>0</v>
      </c>
      <c r="G61" t="b">
        <f t="shared" si="4"/>
        <v>0</v>
      </c>
      <c r="H61" t="b">
        <f t="shared" si="4"/>
        <v>0</v>
      </c>
      <c r="I61" t="b">
        <f t="shared" si="4"/>
        <v>0</v>
      </c>
      <c r="J61" t="b">
        <f t="shared" si="4"/>
        <v>0</v>
      </c>
      <c r="K61" t="b">
        <f t="shared" si="4"/>
        <v>0</v>
      </c>
      <c r="L61" t="b">
        <f t="shared" si="4"/>
        <v>0</v>
      </c>
      <c r="M61" t="b">
        <f t="shared" si="4"/>
        <v>0</v>
      </c>
      <c r="N61" t="b">
        <f t="shared" si="4"/>
        <v>0</v>
      </c>
      <c r="O61" t="b">
        <f t="shared" si="4"/>
        <v>0</v>
      </c>
      <c r="P61" t="b">
        <f t="shared" si="4"/>
        <v>0</v>
      </c>
      <c r="Q61" t="b">
        <f t="shared" si="4"/>
        <v>0</v>
      </c>
      <c r="R61" t="b">
        <f t="shared" si="4"/>
        <v>0</v>
      </c>
      <c r="S61" t="b">
        <f t="shared" si="4"/>
        <v>0</v>
      </c>
      <c r="T61" t="b">
        <f t="shared" si="5"/>
        <v>0</v>
      </c>
      <c r="U61" t="b">
        <f t="shared" si="5"/>
        <v>1</v>
      </c>
      <c r="V61" t="b">
        <f t="shared" si="5"/>
        <v>0</v>
      </c>
      <c r="W61" t="b">
        <f t="shared" si="5"/>
        <v>0</v>
      </c>
      <c r="X61" t="b">
        <f t="shared" si="5"/>
        <v>0</v>
      </c>
      <c r="Y61" t="b">
        <f t="shared" si="5"/>
        <v>0</v>
      </c>
      <c r="Z61" t="b">
        <f t="shared" si="5"/>
        <v>0</v>
      </c>
      <c r="AA61" t="b">
        <f t="shared" si="5"/>
        <v>0</v>
      </c>
      <c r="AB61" t="b">
        <f t="shared" si="5"/>
        <v>0</v>
      </c>
      <c r="AC61" t="b">
        <f t="shared" si="5"/>
        <v>0</v>
      </c>
    </row>
    <row r="62" spans="1:29">
      <c r="A62" s="3" t="s">
        <v>7</v>
      </c>
      <c r="B62" t="b">
        <f t="shared" si="0"/>
        <v>0</v>
      </c>
      <c r="C62" t="b">
        <f t="shared" si="4"/>
        <v>0</v>
      </c>
      <c r="D62" t="b">
        <f t="shared" si="4"/>
        <v>0</v>
      </c>
      <c r="E62" t="b">
        <f t="shared" si="4"/>
        <v>0</v>
      </c>
      <c r="F62" t="b">
        <f t="shared" si="4"/>
        <v>0</v>
      </c>
      <c r="G62" t="b">
        <f t="shared" si="4"/>
        <v>0</v>
      </c>
      <c r="H62" t="b">
        <f t="shared" si="4"/>
        <v>0</v>
      </c>
      <c r="I62" t="b">
        <f t="shared" si="4"/>
        <v>0</v>
      </c>
      <c r="J62" t="b">
        <f t="shared" si="4"/>
        <v>0</v>
      </c>
      <c r="K62" t="b">
        <f t="shared" si="4"/>
        <v>0</v>
      </c>
      <c r="L62" t="b">
        <f t="shared" si="4"/>
        <v>0</v>
      </c>
      <c r="M62" t="b">
        <f t="shared" si="4"/>
        <v>0</v>
      </c>
      <c r="N62" t="b">
        <f t="shared" si="4"/>
        <v>0</v>
      </c>
      <c r="O62" t="b">
        <f t="shared" si="4"/>
        <v>0</v>
      </c>
      <c r="P62" t="b">
        <f t="shared" si="4"/>
        <v>0</v>
      </c>
      <c r="Q62" t="b">
        <f t="shared" si="4"/>
        <v>0</v>
      </c>
      <c r="R62" t="b">
        <f t="shared" si="4"/>
        <v>0</v>
      </c>
      <c r="S62" t="b">
        <f t="shared" si="4"/>
        <v>0</v>
      </c>
      <c r="T62" t="b">
        <f t="shared" si="5"/>
        <v>0</v>
      </c>
      <c r="U62" t="b">
        <f t="shared" si="5"/>
        <v>1</v>
      </c>
      <c r="V62" t="b">
        <f t="shared" si="5"/>
        <v>0</v>
      </c>
      <c r="W62" t="b">
        <f t="shared" si="5"/>
        <v>0</v>
      </c>
      <c r="X62" t="b">
        <f t="shared" si="5"/>
        <v>0</v>
      </c>
      <c r="Y62" t="b">
        <f t="shared" si="5"/>
        <v>0</v>
      </c>
      <c r="Z62" t="b">
        <f t="shared" si="5"/>
        <v>0</v>
      </c>
      <c r="AA62" t="b">
        <f t="shared" si="5"/>
        <v>0</v>
      </c>
      <c r="AB62" t="b">
        <f t="shared" si="5"/>
        <v>0</v>
      </c>
      <c r="AC62" t="b">
        <f t="shared" si="5"/>
        <v>0</v>
      </c>
    </row>
    <row r="63" spans="1:29">
      <c r="A63" s="3" t="s">
        <v>22</v>
      </c>
      <c r="B63" t="b">
        <f t="shared" si="0"/>
        <v>0</v>
      </c>
      <c r="C63" t="b">
        <f t="shared" si="4"/>
        <v>0</v>
      </c>
      <c r="D63" t="b">
        <f t="shared" si="4"/>
        <v>0</v>
      </c>
      <c r="E63" t="b">
        <f t="shared" si="4"/>
        <v>0</v>
      </c>
      <c r="F63" t="b">
        <f t="shared" si="4"/>
        <v>0</v>
      </c>
      <c r="G63" t="b">
        <f t="shared" si="4"/>
        <v>0</v>
      </c>
      <c r="H63" t="b">
        <f t="shared" si="4"/>
        <v>0</v>
      </c>
      <c r="I63" t="b">
        <f t="shared" si="4"/>
        <v>0</v>
      </c>
      <c r="J63" t="b">
        <f t="shared" si="4"/>
        <v>0</v>
      </c>
      <c r="K63" t="b">
        <f t="shared" si="4"/>
        <v>0</v>
      </c>
      <c r="L63" t="b">
        <f t="shared" si="4"/>
        <v>0</v>
      </c>
      <c r="M63" t="b">
        <f t="shared" si="4"/>
        <v>0</v>
      </c>
      <c r="N63" t="b">
        <f t="shared" si="4"/>
        <v>0</v>
      </c>
      <c r="O63" t="b">
        <f t="shared" si="4"/>
        <v>0</v>
      </c>
      <c r="P63" t="b">
        <f t="shared" si="4"/>
        <v>0</v>
      </c>
      <c r="Q63" t="b">
        <f t="shared" si="4"/>
        <v>0</v>
      </c>
      <c r="R63" t="b">
        <f t="shared" si="4"/>
        <v>0</v>
      </c>
      <c r="S63" t="b">
        <f t="shared" si="4"/>
        <v>0</v>
      </c>
      <c r="T63" t="b">
        <f t="shared" si="5"/>
        <v>0</v>
      </c>
      <c r="U63" t="b">
        <f t="shared" si="5"/>
        <v>0</v>
      </c>
      <c r="V63" t="b">
        <f t="shared" si="5"/>
        <v>0</v>
      </c>
      <c r="W63" t="b">
        <f t="shared" si="5"/>
        <v>0</v>
      </c>
      <c r="X63" t="b">
        <f t="shared" si="5"/>
        <v>0</v>
      </c>
      <c r="Y63" t="b">
        <f t="shared" si="5"/>
        <v>0</v>
      </c>
      <c r="Z63" t="b">
        <f t="shared" si="5"/>
        <v>0</v>
      </c>
      <c r="AA63" t="b">
        <f t="shared" si="5"/>
        <v>0</v>
      </c>
      <c r="AB63" t="b">
        <f t="shared" si="5"/>
        <v>0</v>
      </c>
      <c r="AC63" t="b">
        <f t="shared" si="5"/>
        <v>0</v>
      </c>
    </row>
    <row r="64" spans="1:29">
      <c r="A64" s="3" t="s">
        <v>25</v>
      </c>
      <c r="B64" t="b">
        <f t="shared" si="0"/>
        <v>0</v>
      </c>
      <c r="C64" t="b">
        <f t="shared" si="4"/>
        <v>0</v>
      </c>
      <c r="D64" t="b">
        <f t="shared" si="4"/>
        <v>0</v>
      </c>
      <c r="E64" t="b">
        <f t="shared" si="4"/>
        <v>0</v>
      </c>
      <c r="F64" t="b">
        <f t="shared" si="4"/>
        <v>0</v>
      </c>
      <c r="G64" t="b">
        <f t="shared" si="4"/>
        <v>0</v>
      </c>
      <c r="H64" t="b">
        <f t="shared" si="4"/>
        <v>0</v>
      </c>
      <c r="I64" t="b">
        <f t="shared" si="4"/>
        <v>0</v>
      </c>
      <c r="J64" t="b">
        <f t="shared" si="4"/>
        <v>0</v>
      </c>
      <c r="K64" t="b">
        <f t="shared" si="4"/>
        <v>0</v>
      </c>
      <c r="L64" t="b">
        <f t="shared" si="4"/>
        <v>0</v>
      </c>
      <c r="M64" t="b">
        <f t="shared" si="4"/>
        <v>0</v>
      </c>
      <c r="N64" t="b">
        <f t="shared" si="4"/>
        <v>0</v>
      </c>
      <c r="O64" t="b">
        <f t="shared" si="4"/>
        <v>0</v>
      </c>
      <c r="P64" t="b">
        <f t="shared" si="4"/>
        <v>0</v>
      </c>
      <c r="Q64" t="b">
        <f t="shared" si="4"/>
        <v>0</v>
      </c>
      <c r="R64" t="b">
        <f t="shared" si="4"/>
        <v>0</v>
      </c>
      <c r="S64" t="b">
        <f t="shared" si="4"/>
        <v>0</v>
      </c>
      <c r="T64" t="b">
        <f t="shared" si="5"/>
        <v>0</v>
      </c>
      <c r="U64" t="b">
        <f t="shared" si="5"/>
        <v>1</v>
      </c>
      <c r="V64" t="b">
        <f t="shared" si="5"/>
        <v>0</v>
      </c>
      <c r="W64" t="b">
        <f t="shared" si="5"/>
        <v>0</v>
      </c>
      <c r="X64" t="b">
        <f t="shared" si="5"/>
        <v>0</v>
      </c>
      <c r="Y64" t="b">
        <f t="shared" si="5"/>
        <v>0</v>
      </c>
      <c r="Z64" t="b">
        <f t="shared" si="5"/>
        <v>0</v>
      </c>
      <c r="AA64" t="b">
        <f t="shared" si="5"/>
        <v>0</v>
      </c>
      <c r="AB64" t="b">
        <f t="shared" si="5"/>
        <v>0</v>
      </c>
      <c r="AC64" t="b">
        <f t="shared" si="5"/>
        <v>0</v>
      </c>
    </row>
    <row r="65" spans="1:29">
      <c r="A65" s="5" t="s">
        <v>46</v>
      </c>
      <c r="B65" t="b">
        <f t="shared" si="0"/>
        <v>0</v>
      </c>
      <c r="C65" t="b">
        <f t="shared" si="4"/>
        <v>0</v>
      </c>
      <c r="D65" t="b">
        <f t="shared" si="4"/>
        <v>0</v>
      </c>
      <c r="E65" t="b">
        <f t="shared" si="4"/>
        <v>0</v>
      </c>
      <c r="F65" t="b">
        <f t="shared" si="4"/>
        <v>0</v>
      </c>
      <c r="G65" t="b">
        <f t="shared" si="4"/>
        <v>0</v>
      </c>
      <c r="H65" t="b">
        <f t="shared" si="4"/>
        <v>0</v>
      </c>
      <c r="I65" t="b">
        <f t="shared" si="4"/>
        <v>0</v>
      </c>
      <c r="J65" t="b">
        <f t="shared" si="4"/>
        <v>0</v>
      </c>
      <c r="K65" t="b">
        <f t="shared" si="4"/>
        <v>0</v>
      </c>
      <c r="L65" t="b">
        <f t="shared" si="4"/>
        <v>0</v>
      </c>
      <c r="M65" t="b">
        <f t="shared" si="4"/>
        <v>0</v>
      </c>
      <c r="N65" t="b">
        <f t="shared" si="4"/>
        <v>0</v>
      </c>
      <c r="O65" t="b">
        <f t="shared" si="4"/>
        <v>0</v>
      </c>
      <c r="P65" t="b">
        <f t="shared" si="4"/>
        <v>0</v>
      </c>
      <c r="Q65" t="b">
        <f t="shared" si="4"/>
        <v>0</v>
      </c>
      <c r="R65" t="b">
        <f t="shared" si="4"/>
        <v>0</v>
      </c>
      <c r="S65" t="b">
        <f t="shared" si="4"/>
        <v>0</v>
      </c>
      <c r="T65" t="b">
        <f t="shared" si="5"/>
        <v>0</v>
      </c>
      <c r="U65" t="b">
        <f t="shared" si="5"/>
        <v>0</v>
      </c>
      <c r="V65" t="b">
        <f t="shared" si="5"/>
        <v>0</v>
      </c>
      <c r="W65" t="b">
        <f t="shared" si="5"/>
        <v>0</v>
      </c>
      <c r="X65" t="b">
        <f t="shared" si="5"/>
        <v>0</v>
      </c>
      <c r="Y65" t="b">
        <f t="shared" si="5"/>
        <v>0</v>
      </c>
      <c r="Z65" t="b">
        <f t="shared" si="5"/>
        <v>0</v>
      </c>
      <c r="AA65" t="b">
        <f t="shared" si="5"/>
        <v>0</v>
      </c>
      <c r="AB65" t="b">
        <f t="shared" si="5"/>
        <v>0</v>
      </c>
      <c r="AC65" t="b">
        <f t="shared" si="5"/>
        <v>0</v>
      </c>
    </row>
    <row r="66" spans="1:29">
      <c r="A66" s="5" t="s">
        <v>45</v>
      </c>
      <c r="B66" t="b">
        <f t="shared" si="0"/>
        <v>0</v>
      </c>
      <c r="C66" t="b">
        <f t="shared" si="4"/>
        <v>0</v>
      </c>
      <c r="D66" t="b">
        <f t="shared" si="4"/>
        <v>0</v>
      </c>
      <c r="E66" t="b">
        <f t="shared" si="4"/>
        <v>0</v>
      </c>
      <c r="F66" t="b">
        <f t="shared" si="4"/>
        <v>0</v>
      </c>
      <c r="G66" t="b">
        <f t="shared" si="4"/>
        <v>0</v>
      </c>
      <c r="H66" t="b">
        <f t="shared" si="4"/>
        <v>0</v>
      </c>
      <c r="I66" t="b">
        <f t="shared" si="4"/>
        <v>0</v>
      </c>
      <c r="J66" t="b">
        <f t="shared" si="4"/>
        <v>0</v>
      </c>
      <c r="K66" t="b">
        <f t="shared" si="4"/>
        <v>0</v>
      </c>
      <c r="L66" t="b">
        <f t="shared" si="4"/>
        <v>0</v>
      </c>
      <c r="M66" t="b">
        <f t="shared" si="4"/>
        <v>0</v>
      </c>
      <c r="N66" t="b">
        <f t="shared" si="4"/>
        <v>0</v>
      </c>
      <c r="O66" t="b">
        <f t="shared" si="4"/>
        <v>0</v>
      </c>
      <c r="P66" t="b">
        <f t="shared" si="4"/>
        <v>0</v>
      </c>
      <c r="Q66" t="b">
        <f t="shared" si="4"/>
        <v>0</v>
      </c>
      <c r="R66" t="b">
        <f t="shared" si="4"/>
        <v>0</v>
      </c>
      <c r="S66" t="b">
        <f t="shared" si="4"/>
        <v>0</v>
      </c>
      <c r="T66" t="b">
        <f t="shared" si="5"/>
        <v>0</v>
      </c>
      <c r="U66" t="b">
        <f t="shared" si="5"/>
        <v>0</v>
      </c>
      <c r="V66" t="b">
        <f t="shared" si="5"/>
        <v>0</v>
      </c>
      <c r="W66" t="b">
        <f t="shared" si="5"/>
        <v>0</v>
      </c>
      <c r="X66" t="b">
        <f t="shared" si="5"/>
        <v>0</v>
      </c>
      <c r="Y66" t="b">
        <f t="shared" si="5"/>
        <v>0</v>
      </c>
      <c r="Z66" t="b">
        <f t="shared" si="5"/>
        <v>0</v>
      </c>
      <c r="AA66" t="b">
        <f t="shared" si="5"/>
        <v>0</v>
      </c>
      <c r="AB66" t="b">
        <f t="shared" si="5"/>
        <v>0</v>
      </c>
      <c r="AC66" t="b">
        <f t="shared" si="5"/>
        <v>0</v>
      </c>
    </row>
    <row r="67" spans="1:29">
      <c r="A67" s="5" t="s">
        <v>44</v>
      </c>
      <c r="B67" t="b">
        <f t="shared" si="0"/>
        <v>0</v>
      </c>
      <c r="C67" t="b">
        <f t="shared" si="4"/>
        <v>0</v>
      </c>
      <c r="D67" t="b">
        <f t="shared" si="4"/>
        <v>0</v>
      </c>
      <c r="E67" t="b">
        <f t="shared" si="4"/>
        <v>0</v>
      </c>
      <c r="F67" t="b">
        <f t="shared" si="4"/>
        <v>0</v>
      </c>
      <c r="G67" t="b">
        <f t="shared" si="4"/>
        <v>0</v>
      </c>
      <c r="H67" t="b">
        <f t="shared" si="4"/>
        <v>0</v>
      </c>
      <c r="I67" t="b">
        <f t="shared" si="4"/>
        <v>0</v>
      </c>
      <c r="J67" t="b">
        <f t="shared" si="4"/>
        <v>0</v>
      </c>
      <c r="K67" t="b">
        <f t="shared" si="4"/>
        <v>0</v>
      </c>
      <c r="L67" t="b">
        <f t="shared" si="4"/>
        <v>0</v>
      </c>
      <c r="M67" t="b">
        <f t="shared" si="4"/>
        <v>0</v>
      </c>
      <c r="N67" t="b">
        <f t="shared" si="4"/>
        <v>0</v>
      </c>
      <c r="O67" t="b">
        <f t="shared" si="4"/>
        <v>0</v>
      </c>
      <c r="P67" t="b">
        <f t="shared" si="4"/>
        <v>0</v>
      </c>
      <c r="Q67" t="b">
        <f t="shared" si="4"/>
        <v>0</v>
      </c>
      <c r="R67" t="b">
        <f t="shared" ref="C67:S68" si="6">IF(R33="p", TRUE, FALSE)</f>
        <v>0</v>
      </c>
      <c r="S67" t="b">
        <f t="shared" si="6"/>
        <v>0</v>
      </c>
      <c r="T67" t="b">
        <f t="shared" ref="T67:AC67" si="7">IF(T33="p", TRUE, FALSE)</f>
        <v>0</v>
      </c>
      <c r="U67" t="b">
        <f t="shared" si="7"/>
        <v>1</v>
      </c>
      <c r="V67" t="b">
        <f t="shared" si="7"/>
        <v>0</v>
      </c>
      <c r="W67" t="b">
        <f t="shared" si="7"/>
        <v>0</v>
      </c>
      <c r="X67" t="b">
        <f t="shared" si="7"/>
        <v>0</v>
      </c>
      <c r="Y67" t="b">
        <f t="shared" si="7"/>
        <v>0</v>
      </c>
      <c r="Z67" t="b">
        <f t="shared" si="7"/>
        <v>0</v>
      </c>
      <c r="AA67" t="b">
        <f t="shared" si="7"/>
        <v>0</v>
      </c>
      <c r="AB67" t="b">
        <f t="shared" si="7"/>
        <v>0</v>
      </c>
      <c r="AC67" t="b">
        <f t="shared" si="7"/>
        <v>0</v>
      </c>
    </row>
    <row r="68" spans="1:29">
      <c r="A68" s="5" t="s">
        <v>43</v>
      </c>
      <c r="B68" t="b">
        <f t="shared" si="0"/>
        <v>0</v>
      </c>
      <c r="C68" t="b">
        <f t="shared" si="6"/>
        <v>0</v>
      </c>
      <c r="D68" t="b">
        <f t="shared" si="6"/>
        <v>0</v>
      </c>
      <c r="E68" t="b">
        <f t="shared" si="6"/>
        <v>0</v>
      </c>
      <c r="F68" t="b">
        <f t="shared" si="6"/>
        <v>0</v>
      </c>
      <c r="G68" t="b">
        <f t="shared" si="6"/>
        <v>0</v>
      </c>
      <c r="H68" t="b">
        <f t="shared" si="6"/>
        <v>0</v>
      </c>
      <c r="I68" t="b">
        <f t="shared" si="6"/>
        <v>0</v>
      </c>
      <c r="J68" t="b">
        <f t="shared" si="6"/>
        <v>0</v>
      </c>
      <c r="K68" t="b">
        <f t="shared" si="6"/>
        <v>0</v>
      </c>
      <c r="L68" t="b">
        <f t="shared" si="6"/>
        <v>0</v>
      </c>
      <c r="M68" t="b">
        <f t="shared" si="6"/>
        <v>0</v>
      </c>
      <c r="N68" t="b">
        <f t="shared" si="6"/>
        <v>0</v>
      </c>
      <c r="O68" t="b">
        <f t="shared" si="6"/>
        <v>0</v>
      </c>
      <c r="P68" t="b">
        <f t="shared" si="6"/>
        <v>0</v>
      </c>
      <c r="Q68" t="b">
        <f t="shared" si="6"/>
        <v>0</v>
      </c>
      <c r="R68" t="b">
        <f t="shared" si="6"/>
        <v>0</v>
      </c>
      <c r="S68" t="b">
        <f t="shared" si="6"/>
        <v>0</v>
      </c>
      <c r="T68" t="b">
        <f t="shared" ref="T68:AC68" si="8">IF(T34="p", TRUE, FALSE)</f>
        <v>0</v>
      </c>
      <c r="U68" t="b">
        <f t="shared" si="8"/>
        <v>1</v>
      </c>
      <c r="V68" t="b">
        <f t="shared" si="8"/>
        <v>0</v>
      </c>
      <c r="W68" t="b">
        <f t="shared" si="8"/>
        <v>0</v>
      </c>
      <c r="X68" t="b">
        <f t="shared" si="8"/>
        <v>0</v>
      </c>
      <c r="Y68" t="b">
        <f t="shared" si="8"/>
        <v>0</v>
      </c>
      <c r="Z68" t="b">
        <f t="shared" si="8"/>
        <v>0</v>
      </c>
      <c r="AA68" t="b">
        <f t="shared" si="8"/>
        <v>0</v>
      </c>
      <c r="AB68" t="b">
        <f t="shared" si="8"/>
        <v>0</v>
      </c>
      <c r="AC68" t="b">
        <f t="shared" si="8"/>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EU dairy cows</vt:lpstr>
      <vt:lpstr>Sheet1</vt:lpstr>
      <vt:lpstr>source_data (hide)</vt:lpstr>
      <vt:lpstr>lookup (hide)</vt:lpstr>
      <vt:lpstr>Website (hidden)</vt:lpstr>
      <vt:lpstr>Chart</vt:lpstr>
      <vt:lpstr>Disclaimer and notes</vt:lpstr>
      <vt:lpstr>Footnote raw data</vt:lpstr>
    </vt:vector>
  </TitlesOfParts>
  <Company>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Martin Doherty</cp:lastModifiedBy>
  <cp:lastPrinted>2015-12-07T16:38:21Z</cp:lastPrinted>
  <dcterms:created xsi:type="dcterms:W3CDTF">2001-07-04T09:59:41Z</dcterms:created>
  <dcterms:modified xsi:type="dcterms:W3CDTF">2023-04-17T15:28:35Z</dcterms:modified>
</cp:coreProperties>
</file>