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ahdb-wpfs01\Market Intelligence\DairyCo MI\Datum from M\Website PB\Supply and demand\Farm data\UK and EU cow numbers\UK dairy cow numbers\"/>
    </mc:Choice>
  </mc:AlternateContent>
  <xr:revisionPtr revIDLastSave="0" documentId="13_ncr:1_{FEF17CDF-F587-4E36-93BE-E6543B0A6962}" xr6:coauthVersionLast="47" xr6:coauthVersionMax="47" xr10:uidLastSave="{00000000-0000-0000-0000-000000000000}"/>
  <bookViews>
    <workbookView xWindow="5205" yWindow="-16320" windowWidth="29040" windowHeight="15720" xr2:uid="{00000000-000D-0000-FFFF-FFFF00000000}"/>
  </bookViews>
  <sheets>
    <sheet name="UK cow numbers" sheetId="3" r:id="rId1"/>
    <sheet name="Cow numbers by country" sheetId="2" r:id="rId2"/>
    <sheet name="Chart" sheetId="5" r:id="rId3"/>
    <sheet name="For Website" sheetId="6" state="hidden" r:id="rId4"/>
    <sheet name="Disclaimer and notes" sheetId="4" r:id="rId5"/>
  </sheets>
  <externalReferences>
    <externalReference r:id="rId6"/>
  </externalReferences>
  <definedNames>
    <definedName name="CR_Export_Quarterly_Prices">#REF!</definedName>
    <definedName name="CR_Export_Weekly_Prices">#REF!</definedName>
    <definedName name="CR_Export_Yearly_Prices">#REF!</definedName>
    <definedName name="Month">[1]Lookups!$A$1:$A$12</definedName>
    <definedName name="_xlnm.Print_Area" localSheetId="3">'For Website'!$D$2:$R$8</definedName>
    <definedName name="Year">[1]Lookups!$C$1:$C$12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26" i="6" l="1"/>
  <c r="K22" i="6" l="1"/>
  <c r="K4" i="6" l="1"/>
  <c r="K5" i="6"/>
  <c r="K6" i="6"/>
  <c r="K17" i="6"/>
  <c r="K25" i="6" s="1"/>
  <c r="K15" i="6"/>
  <c r="K23" i="6" s="1"/>
  <c r="K16" i="6"/>
  <c r="K24" i="6" s="1"/>
  <c r="K28" i="6" l="1"/>
  <c r="K8" i="6"/>
  <c r="L24" i="6"/>
  <c r="L25" i="6"/>
  <c r="L23" i="6"/>
  <c r="K27" i="6"/>
  <c r="U23" i="6"/>
  <c r="J3" i="6"/>
  <c r="J14" i="6"/>
  <c r="J22" i="6" s="1"/>
  <c r="J16" i="6" l="1"/>
  <c r="J15" i="6"/>
  <c r="J17" i="6"/>
  <c r="J5" i="6"/>
  <c r="N5" i="6" s="1"/>
  <c r="O5" i="6" s="1"/>
  <c r="J4" i="6"/>
  <c r="J6" i="6"/>
  <c r="N6" i="6" s="1"/>
  <c r="O6" i="6" s="1"/>
  <c r="I3" i="6"/>
  <c r="U15" i="6"/>
  <c r="I14" i="6"/>
  <c r="I22" i="6" s="1"/>
  <c r="N4" i="6" l="1"/>
  <c r="O4" i="6" s="1"/>
  <c r="J8" i="6"/>
  <c r="O17" i="6"/>
  <c r="P17" i="6" s="1"/>
  <c r="J25" i="6"/>
  <c r="O15" i="6"/>
  <c r="P15" i="6" s="1"/>
  <c r="J23" i="6"/>
  <c r="O16" i="6"/>
  <c r="P16" i="6" s="1"/>
  <c r="J24" i="6"/>
  <c r="V24" i="6" s="1"/>
  <c r="I16" i="6"/>
  <c r="I24" i="6" s="1"/>
  <c r="I15" i="6"/>
  <c r="I23" i="6" s="1"/>
  <c r="I17" i="6"/>
  <c r="I25" i="6" s="1"/>
  <c r="I4" i="6"/>
  <c r="I6" i="6"/>
  <c r="I5" i="6"/>
  <c r="H3" i="6"/>
  <c r="H14" i="6"/>
  <c r="H22" i="6" s="1"/>
  <c r="U25" i="6" l="1"/>
  <c r="V25" i="6"/>
  <c r="I28" i="6"/>
  <c r="J28" i="6"/>
  <c r="V23" i="6"/>
  <c r="I27" i="6"/>
  <c r="K10" i="6"/>
  <c r="M10" i="6" s="1"/>
  <c r="O8" i="6"/>
  <c r="P8" i="6"/>
  <c r="M8" i="6" s="1"/>
  <c r="O24" i="6"/>
  <c r="P24" i="6"/>
  <c r="M24" i="6" s="1"/>
  <c r="O23" i="6"/>
  <c r="D31" i="6" s="1"/>
  <c r="P23" i="6"/>
  <c r="P25" i="6"/>
  <c r="M25" i="6" s="1"/>
  <c r="O25" i="6"/>
  <c r="M23" i="6"/>
  <c r="J27" i="6"/>
  <c r="G3" i="6"/>
  <c r="F3" i="6" s="1"/>
  <c r="H4" i="6"/>
  <c r="H6" i="6"/>
  <c r="H5" i="6"/>
  <c r="H16" i="6"/>
  <c r="H24" i="6" s="1"/>
  <c r="H15" i="6"/>
  <c r="H23" i="6" s="1"/>
  <c r="H17" i="6"/>
  <c r="H25" i="6" s="1"/>
  <c r="G14" i="6"/>
  <c r="G22" i="6" s="1"/>
  <c r="H28" i="6" l="1"/>
  <c r="D32" i="6"/>
  <c r="O27" i="6"/>
  <c r="V27" i="6"/>
  <c r="J29" i="6"/>
  <c r="V28" i="6"/>
  <c r="K29" i="6"/>
  <c r="H27" i="6"/>
  <c r="P27" i="6"/>
  <c r="M27" i="6" s="1"/>
  <c r="F6" i="6"/>
  <c r="Q6" i="6" s="1"/>
  <c r="R6" i="6" s="1"/>
  <c r="F5" i="6"/>
  <c r="Q5" i="6" s="1"/>
  <c r="R5" i="6" s="1"/>
  <c r="F4" i="6"/>
  <c r="Q4" i="6" s="1"/>
  <c r="R4" i="6" s="1"/>
  <c r="G6" i="6"/>
  <c r="G5" i="6"/>
  <c r="G4" i="6"/>
  <c r="G15" i="6"/>
  <c r="G23" i="6" s="1"/>
  <c r="G16" i="6"/>
  <c r="G24" i="6" s="1"/>
  <c r="G17" i="6"/>
  <c r="G25" i="6" s="1"/>
  <c r="F14" i="6"/>
  <c r="E3" i="6"/>
  <c r="H29" i="6" l="1"/>
  <c r="D30" i="6"/>
  <c r="I29" i="6"/>
  <c r="G28" i="6"/>
  <c r="N24" i="6"/>
  <c r="N25" i="6"/>
  <c r="N23" i="6"/>
  <c r="E14" i="6"/>
  <c r="E22" i="6" s="1"/>
  <c r="F22" i="6"/>
  <c r="E6" i="6"/>
  <c r="E5" i="6"/>
  <c r="E4" i="6"/>
  <c r="F17" i="6"/>
  <c r="F16" i="6"/>
  <c r="F15" i="6"/>
  <c r="E16" i="6" l="1"/>
  <c r="E24" i="6" s="1"/>
  <c r="E15" i="6"/>
  <c r="E23" i="6" s="1"/>
  <c r="E28" i="6" s="1"/>
  <c r="E17" i="6"/>
  <c r="E25" i="6" s="1"/>
  <c r="R15" i="6"/>
  <c r="S15" i="6" s="1"/>
  <c r="F23" i="6"/>
  <c r="R16" i="6"/>
  <c r="S16" i="6" s="1"/>
  <c r="F24" i="6"/>
  <c r="R24" i="6" s="1"/>
  <c r="S24" i="6" s="1"/>
  <c r="R17" i="6"/>
  <c r="S17" i="6" s="1"/>
  <c r="F25" i="6"/>
  <c r="R25" i="6" s="1"/>
  <c r="S25" i="6" s="1"/>
  <c r="R23" i="6" l="1"/>
  <c r="S23" i="6" s="1"/>
  <c r="F28" i="6"/>
  <c r="F29" i="6" l="1"/>
  <c r="G29" i="6"/>
</calcChain>
</file>

<file path=xl/sharedStrings.xml><?xml version="1.0" encoding="utf-8"?>
<sst xmlns="http://schemas.openxmlformats.org/spreadsheetml/2006/main" count="110" uniqueCount="65">
  <si>
    <t>Year</t>
  </si>
  <si>
    <t>% change</t>
  </si>
  <si>
    <t>Cow numbers by country</t>
  </si>
  <si>
    <t>Dairy cows</t>
  </si>
  <si>
    <t>England</t>
  </si>
  <si>
    <t>Scotland</t>
  </si>
  <si>
    <t xml:space="preserve">Northern Ireland </t>
  </si>
  <si>
    <t>Beef Cows (breeding herd)</t>
  </si>
  <si>
    <t>Total cows</t>
  </si>
  <si>
    <t>ahdb.org.uk</t>
  </si>
  <si>
    <t>Website</t>
  </si>
  <si>
    <t>Email</t>
  </si>
  <si>
    <t>Telephone</t>
  </si>
  <si>
    <t>Contact us</t>
  </si>
  <si>
    <t>Disclaimer</t>
  </si>
  <si>
    <t>24 months+ who have calved</t>
  </si>
  <si>
    <t>24 months+ who have not calved or are in calf for first time</t>
  </si>
  <si>
    <t>12 - 24 months</t>
  </si>
  <si>
    <t>Source: Defra</t>
  </si>
  <si>
    <t>Thousand Head</t>
  </si>
  <si>
    <t>5 year change</t>
  </si>
  <si>
    <t>1 year change</t>
  </si>
  <si>
    <t>June table</t>
  </si>
  <si>
    <t>December table</t>
  </si>
  <si>
    <t>From June 2006 Data is sourced from the Cattle Tracing System (CTS), therefore categories and figures differ to previous data.</t>
  </si>
  <si>
    <t>Notes:</t>
  </si>
  <si>
    <t>Figures for 2001 should be treated with caution due to the foot and mouth disease outbreak.</t>
  </si>
  <si>
    <r>
      <rPr>
        <b/>
        <sz val="12"/>
        <color theme="1"/>
        <rFont val="Arial"/>
        <family val="2"/>
      </rPr>
      <t>Source:</t>
    </r>
    <r>
      <rPr>
        <sz val="12"/>
        <color theme="1"/>
        <rFont val="Arial"/>
        <family val="2"/>
      </rPr>
      <t xml:space="preserve"> Defra, Welsh Government, SEERAD,  DAERA, SCDA</t>
    </r>
  </si>
  <si>
    <r>
      <t xml:space="preserve">Units: </t>
    </r>
    <r>
      <rPr>
        <sz val="12"/>
        <color theme="1"/>
        <rFont val="Arial"/>
        <family val="2"/>
      </rPr>
      <t>Thousand head</t>
    </r>
  </si>
  <si>
    <t>Milking herd</t>
  </si>
  <si>
    <t>Other female cattle</t>
  </si>
  <si>
    <t xml:space="preserve">Female dairy cattle </t>
  </si>
  <si>
    <t>Head office address</t>
  </si>
  <si>
    <t>Cow numbers: UK</t>
  </si>
  <si>
    <r>
      <t xml:space="preserve">Milking herd                                           </t>
    </r>
    <r>
      <rPr>
        <sz val="12"/>
        <color rgb="FF575756"/>
        <rFont val="Arial"/>
        <family val="2"/>
      </rPr>
      <t xml:space="preserve">  24 months+ who have calved</t>
    </r>
  </si>
  <si>
    <r>
      <rPr>
        <b/>
        <sz val="12"/>
        <color rgb="FF575756"/>
        <rFont val="Arial"/>
        <family val="2"/>
      </rPr>
      <t>Other female cattle</t>
    </r>
    <r>
      <rPr>
        <sz val="12"/>
        <color rgb="FF575756"/>
        <rFont val="Arial"/>
        <family val="2"/>
      </rPr>
      <t xml:space="preserve">                               24 months+ who have not calved or are in calf for the first time</t>
    </r>
  </si>
  <si>
    <r>
      <t xml:space="preserve">Female dairy cattle                                               </t>
    </r>
    <r>
      <rPr>
        <sz val="12"/>
        <color rgb="FF575756"/>
        <rFont val="Arial"/>
        <family val="2"/>
      </rPr>
      <t xml:space="preserve">   12-24 months</t>
    </r>
  </si>
  <si>
    <t>Data includes, for England: Female dairy cattle aged 2 years and over with offspring, For Northern Ireland: Cows mainly for producing milk for sale, For Scotland: Female dairy cattle aged 2 years and over with offspring, For Wales: Female dairy cattle aged 2 and over with offspring.</t>
  </si>
  <si>
    <t>From 2000, all England and Wales data to include statistically insignificant holdings.</t>
  </si>
  <si>
    <t>Please note:</t>
  </si>
  <si>
    <t xml:space="preserve">Since 2004 countries have used different calculation methods. From 2004 for Wales, 2005 for England and 2006 for Scotland the Cattle Tracing System (CTS) has been used. From 2005 Northern Ireland has used APHIS. </t>
  </si>
  <si>
    <t>From 2007 - 2013 Scottish dairy figures are collected in January from Scottish Dairy Cattle Association (SDCA).</t>
  </si>
  <si>
    <t>From 2014 Scottish dairy cattle figures are sourced from the SDCA at July.</t>
  </si>
  <si>
    <t>Wales</t>
  </si>
  <si>
    <t>United Kingdom</t>
  </si>
  <si>
    <r>
      <rPr>
        <sz val="12"/>
        <color theme="1"/>
        <rFont val="Arial"/>
        <family val="2"/>
      </rPr>
      <t xml:space="preserve">Wales publish data for the dairy herd which includes dairy females over 2 years with and without offspring this can be found here: </t>
    </r>
    <r>
      <rPr>
        <u/>
        <sz val="12"/>
        <color theme="10"/>
        <rFont val="Arial"/>
        <family val="2"/>
      </rPr>
      <t>http://wales.gov.uk/statistics-and-research/survey-agricultural-horticulture</t>
    </r>
  </si>
  <si>
    <t>Figures in red are pre-Cattle tracing data.</t>
  </si>
  <si>
    <t>December</t>
  </si>
  <si>
    <t>While AHDB seeks to ensure that the information contained within this document is accurate at the time of printing, no warranty is given in respect of the information and data provided. You are responsible for how you use the information. To the maximum extent permitted by law, AHDB accepts no liability for loss, damage or injury howsoever caused or suffered (including that caused by negligence) directly or indirectly in relation to the information or data provided in this publication.</t>
  </si>
  <si>
    <t xml:space="preserve">All intellectual property rights in the information and data in this document belong to or are licensed by AHDB. You are authorised to use such information for your internal business purposes only and you must not provide this information to any other third parties, including further publication of the information, or for commercial gain in any way whatsoever without the prior written permission of AHDB for each third party disclosure, publication or commercial arrangement. For more information, please see our Terms of Use and Privacy Notice or contact the Director of Corporate Affairs at info@ahdb.org.uk   </t>
  </si>
  <si>
    <t>Team</t>
  </si>
  <si>
    <t>Data and Analysis Team</t>
  </si>
  <si>
    <t>024 7697 8383</t>
  </si>
  <si>
    <t>datum@ahdb.org.uk</t>
  </si>
  <si>
    <t>Total breeding herd</t>
  </si>
  <si>
    <t xml:space="preserve">        Dairy Herd</t>
  </si>
  <si>
    <t xml:space="preserve">        Dairy</t>
  </si>
  <si>
    <t>Agriculture and Horticulture Development Board 
Middlemarch Business Park
Siskin Parkway East
Coventry
CV3 4PE</t>
  </si>
  <si>
    <r>
      <rPr>
        <b/>
        <sz val="12"/>
        <color theme="1"/>
        <rFont val="Arial"/>
        <family val="2"/>
      </rPr>
      <t>Source:</t>
    </r>
    <r>
      <rPr>
        <sz val="12"/>
        <color theme="1"/>
        <rFont val="Arial"/>
        <family val="2"/>
      </rPr>
      <t xml:space="preserve"> Defra</t>
    </r>
  </si>
  <si>
    <t>©Agriculture and Horticulture Development Board 2024. All rights reserved.</t>
  </si>
  <si>
    <r>
      <t>Last Updated:</t>
    </r>
    <r>
      <rPr>
        <sz val="12"/>
        <color theme="1"/>
        <rFont val="Arial"/>
        <family val="2"/>
      </rPr>
      <t xml:space="preserve"> 5/03/2024</t>
    </r>
  </si>
  <si>
    <r>
      <t>Last updated:</t>
    </r>
    <r>
      <rPr>
        <sz val="12"/>
        <color theme="1"/>
        <rFont val="Arial"/>
        <family val="2"/>
      </rPr>
      <t xml:space="preserve"> 05/07/2024</t>
    </r>
  </si>
  <si>
    <t>Beef herd</t>
  </si>
  <si>
    <t>Dairy herd</t>
  </si>
  <si>
    <r>
      <t> With overall fewer youngstock coming through, it is</t>
    </r>
    <r>
      <rPr>
        <b/>
        <sz val="8"/>
        <color rgb="FF575756"/>
        <rFont val="Arial"/>
        <family val="2"/>
      </rPr>
      <t> likely we will continue to see declines in the national milking herd in the longer term</t>
    </r>
    <r>
      <rPr>
        <sz val="8"/>
        <color rgb="FF575756"/>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</si>
</sst>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3" formatCode="_-* #,##0.00_-;\-* #,##0.00_-;_-* &quot;-&quot;??_-;_-@_-"/>
    <numFmt numFmtId="164" formatCode="0.0%"/>
    <numFmt numFmtId="165" formatCode="#,##0.000"/>
    <numFmt numFmtId="166" formatCode="mmm\ yy"/>
    <numFmt numFmtId="167" formatCode="0.0"/>
    <numFmt numFmtId="168" formatCode="#,##0,"/>
    <numFmt numFmtId="169" formatCode="&quot; &quot;* #,##0.00&quot; &quot;;&quot;-&quot;* #,##0.00&quot; &quot;;&quot; &quot;* &quot;-&quot;#&quot; &quot;;&quot; &quot;@&quot; &quot;"/>
    <numFmt numFmtId="170" formatCode="&quot; &quot;#,##0.00&quot; &quot;;&quot;-&quot;#,##0.00&quot; &quot;;&quot; -&quot;00&quot; &quot;;&quot; &quot;@&quot; &quot;"/>
    <numFmt numFmtId="171" formatCode="#,##0.00;[Red]&quot;-&quot;#,##0.00"/>
  </numFmts>
  <fonts count="42" x14ac:knownFonts="1">
    <font>
      <sz val="11"/>
      <color theme="1"/>
      <name val="Calibri"/>
      <family val="2"/>
      <scheme val="minor"/>
    </font>
    <font>
      <b/>
      <sz val="11"/>
      <color theme="3"/>
      <name val="Calibri"/>
      <family val="2"/>
      <scheme val="minor"/>
    </font>
    <font>
      <sz val="11"/>
      <color theme="0"/>
      <name val="Calibri"/>
      <family val="2"/>
      <scheme val="minor"/>
    </font>
    <font>
      <sz val="10"/>
      <name val="Arial"/>
      <family val="2"/>
    </font>
    <font>
      <sz val="10"/>
      <name val="Arial"/>
      <family val="2"/>
    </font>
    <font>
      <u/>
      <sz val="7.5"/>
      <color theme="10"/>
      <name val="Arial"/>
      <family val="2"/>
    </font>
    <font>
      <b/>
      <sz val="10"/>
      <name val="Arial"/>
      <family val="2"/>
    </font>
    <font>
      <sz val="10"/>
      <color theme="1"/>
      <name val="Calibri"/>
      <family val="2"/>
      <scheme val="minor"/>
    </font>
    <font>
      <sz val="10"/>
      <color rgb="FF000000"/>
      <name val="Arial"/>
      <family val="2"/>
    </font>
    <font>
      <b/>
      <sz val="12"/>
      <color rgb="FF95C11F"/>
      <name val="Arial"/>
      <family val="2"/>
    </font>
    <font>
      <sz val="12"/>
      <name val="Arial"/>
      <family val="2"/>
    </font>
    <font>
      <sz val="12"/>
      <color indexed="55"/>
      <name val="Arial"/>
      <family val="2"/>
    </font>
    <font>
      <sz val="12"/>
      <color rgb="FF95C11F"/>
      <name val="Arial"/>
      <family val="2"/>
    </font>
    <font>
      <sz val="12"/>
      <color theme="1"/>
      <name val="Arial"/>
      <family val="2"/>
    </font>
    <font>
      <b/>
      <sz val="12"/>
      <color theme="3"/>
      <name val="Arial"/>
      <family val="2"/>
    </font>
    <font>
      <b/>
      <sz val="12"/>
      <color theme="1"/>
      <name val="Arial"/>
      <family val="2"/>
    </font>
    <font>
      <sz val="12"/>
      <color rgb="FF575756"/>
      <name val="Arial"/>
      <family val="2"/>
    </font>
    <font>
      <b/>
      <sz val="12"/>
      <color rgb="FF575756"/>
      <name val="Arial"/>
      <family val="2"/>
    </font>
    <font>
      <b/>
      <sz val="12"/>
      <color theme="0"/>
      <name val="Arial"/>
      <family val="2"/>
    </font>
    <font>
      <sz val="12"/>
      <color rgb="FFFF0000"/>
      <name val="Arial"/>
      <family val="2"/>
    </font>
    <font>
      <sz val="12"/>
      <color rgb="FFC00000"/>
      <name val="Arial"/>
      <family val="2"/>
    </font>
    <font>
      <sz val="12"/>
      <color indexed="12"/>
      <name val="Arial"/>
      <family val="2"/>
    </font>
    <font>
      <b/>
      <sz val="16"/>
      <color rgb="FF0090D3"/>
      <name val="Arial"/>
      <family val="2"/>
    </font>
    <font>
      <u/>
      <sz val="12"/>
      <color theme="10"/>
      <name val="Arial"/>
      <family val="2"/>
    </font>
    <font>
      <u/>
      <sz val="12"/>
      <color theme="4"/>
      <name val="Arial"/>
      <family val="2"/>
    </font>
    <font>
      <sz val="12"/>
      <color rgb="FF000080"/>
      <name val="Arial"/>
      <family val="2"/>
    </font>
    <font>
      <sz val="8"/>
      <color rgb="FF575756"/>
      <name val="Arial"/>
      <family val="2"/>
    </font>
    <font>
      <b/>
      <sz val="8"/>
      <color rgb="FF575756"/>
      <name val="Arial"/>
      <family val="2"/>
    </font>
    <font>
      <sz val="12"/>
      <color rgb="FF000000"/>
      <name val="Arial"/>
      <family val="2"/>
    </font>
    <font>
      <sz val="11"/>
      <color theme="1"/>
      <name val="Calibri"/>
      <family val="2"/>
      <scheme val="minor"/>
    </font>
    <font>
      <b/>
      <sz val="12"/>
      <color rgb="FF434342"/>
      <name val="Arial"/>
      <family val="2"/>
    </font>
    <font>
      <u/>
      <sz val="10"/>
      <color theme="10"/>
      <name val="Calibri"/>
      <family val="2"/>
      <scheme val="minor"/>
    </font>
    <font>
      <sz val="12"/>
      <color rgb="FF434342"/>
      <name val="Arial"/>
      <family val="2"/>
    </font>
    <font>
      <sz val="8"/>
      <color rgb="FF000000"/>
      <name val="MS Sans Serif"/>
    </font>
    <font>
      <sz val="11"/>
      <color rgb="FF000000"/>
      <name val="Calibri"/>
      <family val="2"/>
    </font>
    <font>
      <u/>
      <sz val="10"/>
      <color rgb="FF0000FF"/>
      <name val="MS Sans Serif"/>
    </font>
    <font>
      <u/>
      <sz val="8"/>
      <color rgb="FF0563C1"/>
      <name val="MS Sans Serif"/>
    </font>
    <font>
      <u/>
      <sz val="10"/>
      <color rgb="FF0000FF"/>
      <name val="Arial"/>
      <family val="2"/>
    </font>
    <font>
      <sz val="10"/>
      <color rgb="FF000000"/>
      <name val="MS Sans Serif"/>
    </font>
    <font>
      <sz val="9.5"/>
      <color rgb="FF000000"/>
      <name val="Arial"/>
    </font>
    <font>
      <sz val="9.5"/>
      <color rgb="FF000000"/>
      <name val="Arial"/>
      <family val="2"/>
    </font>
    <font>
      <sz val="12"/>
      <color theme="0"/>
      <name val="Arial"/>
      <family val="2"/>
    </font>
  </fonts>
  <fills count="11">
    <fill>
      <patternFill patternType="none"/>
    </fill>
    <fill>
      <patternFill patternType="gray125"/>
    </fill>
    <fill>
      <patternFill patternType="solid">
        <fgColor theme="4"/>
      </patternFill>
    </fill>
    <fill>
      <patternFill patternType="solid">
        <fgColor theme="4" tint="0.39997558519241921"/>
        <bgColor indexed="65"/>
      </patternFill>
    </fill>
    <fill>
      <patternFill patternType="solid">
        <fgColor indexed="9"/>
        <bgColor indexed="64"/>
      </patternFill>
    </fill>
    <fill>
      <patternFill patternType="solid">
        <fgColor theme="4"/>
        <bgColor indexed="64"/>
      </patternFill>
    </fill>
    <fill>
      <patternFill patternType="solid">
        <fgColor rgb="FF61BAE8"/>
        <bgColor indexed="64"/>
      </patternFill>
    </fill>
    <fill>
      <patternFill patternType="solid">
        <fgColor rgb="FFDFEFFB"/>
        <bgColor indexed="64"/>
      </patternFill>
    </fill>
    <fill>
      <patternFill patternType="solid">
        <fgColor rgb="FFBBDDF5"/>
        <bgColor indexed="64"/>
      </patternFill>
    </fill>
    <fill>
      <patternFill patternType="solid">
        <fgColor theme="0"/>
        <bgColor indexed="64"/>
      </patternFill>
    </fill>
    <fill>
      <patternFill patternType="solid">
        <fgColor rgb="FFFFFFFF"/>
        <bgColor rgb="FFFFFFFF"/>
      </patternFill>
    </fill>
  </fills>
  <borders count="15">
    <border>
      <left/>
      <right/>
      <top/>
      <bottom/>
      <diagonal/>
    </border>
    <border>
      <left/>
      <right/>
      <top/>
      <bottom style="medium">
        <color theme="4" tint="0.39997558519241921"/>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rgb="FF0082CA"/>
      </top>
      <bottom/>
      <diagonal/>
    </border>
    <border>
      <left/>
      <right/>
      <top/>
      <bottom style="medium">
        <color rgb="FF0082CA"/>
      </bottom>
      <diagonal/>
    </border>
    <border>
      <left style="thin">
        <color theme="0"/>
      </left>
      <right/>
      <top/>
      <bottom style="thin">
        <color theme="0"/>
      </bottom>
      <diagonal/>
    </border>
    <border>
      <left/>
      <right/>
      <top/>
      <bottom style="thin">
        <color theme="0"/>
      </bottom>
      <diagonal/>
    </border>
    <border>
      <left/>
      <right/>
      <top style="thin">
        <color theme="4"/>
      </top>
      <bottom/>
      <diagonal/>
    </border>
    <border>
      <left style="thin">
        <color theme="0"/>
      </left>
      <right style="thin">
        <color theme="0"/>
      </right>
      <top style="thin">
        <color theme="4"/>
      </top>
      <bottom/>
      <diagonal/>
    </border>
    <border>
      <left/>
      <right/>
      <top style="thin">
        <color theme="0"/>
      </top>
      <bottom/>
      <diagonal/>
    </border>
  </borders>
  <cellStyleXfs count="60">
    <xf numFmtId="0" fontId="0" fillId="0" borderId="0"/>
    <xf numFmtId="0" fontId="1" fillId="0" borderId="1" applyNumberFormat="0" applyFill="0" applyAlignment="0" applyProtection="0"/>
    <xf numFmtId="0" fontId="2" fillId="2" borderId="0" applyNumberFormat="0" applyBorder="0" applyAlignment="0" applyProtection="0"/>
    <xf numFmtId="0" fontId="2" fillId="3" borderId="0" applyNumberFormat="0" applyBorder="0" applyAlignment="0" applyProtection="0"/>
    <xf numFmtId="0" fontId="3" fillId="0" borderId="0"/>
    <xf numFmtId="9" fontId="4" fillId="0" borderId="0" applyFont="0" applyFill="0" applyBorder="0" applyAlignment="0" applyProtection="0"/>
    <xf numFmtId="0" fontId="4" fillId="0" borderId="0"/>
    <xf numFmtId="0" fontId="5" fillId="0" borderId="0" applyNumberFormat="0" applyFill="0" applyBorder="0" applyAlignment="0" applyProtection="0">
      <alignment vertical="top"/>
      <protection locked="0"/>
    </xf>
    <xf numFmtId="4" fontId="7" fillId="0" borderId="0">
      <alignment horizontal="left" vertical="top"/>
    </xf>
    <xf numFmtId="0" fontId="8" fillId="0" borderId="0"/>
    <xf numFmtId="4" fontId="7" fillId="0" borderId="0">
      <alignment horizontal="left" vertical="top"/>
    </xf>
    <xf numFmtId="0" fontId="29" fillId="0" borderId="0"/>
    <xf numFmtId="39" fontId="31" fillId="0" borderId="0" applyFill="0" applyBorder="0" applyAlignment="0" applyProtection="0"/>
    <xf numFmtId="0" fontId="8" fillId="0" borderId="0" applyNumberFormat="0" applyBorder="0" applyProtection="0"/>
    <xf numFmtId="0" fontId="34" fillId="0" borderId="0"/>
    <xf numFmtId="169" fontId="34" fillId="0" borderId="0" applyFont="0" applyFill="0" applyBorder="0" applyAlignment="0" applyProtection="0"/>
    <xf numFmtId="9" fontId="34" fillId="0" borderId="0" applyFont="0" applyFill="0" applyBorder="0" applyAlignment="0" applyProtection="0"/>
    <xf numFmtId="0" fontId="8" fillId="0" borderId="0" applyNumberFormat="0" applyBorder="0" applyProtection="0"/>
    <xf numFmtId="0" fontId="35" fillId="0" borderId="0" applyNumberFormat="0" applyFill="0" applyBorder="0" applyAlignment="0" applyProtection="0"/>
    <xf numFmtId="0" fontId="36" fillId="0" borderId="0" applyNumberFormat="0" applyFill="0" applyBorder="0" applyAlignment="0" applyProtection="0"/>
    <xf numFmtId="0" fontId="8" fillId="0" borderId="0" applyNumberFormat="0" applyBorder="0" applyProtection="0"/>
    <xf numFmtId="0" fontId="33" fillId="0" borderId="0" applyNumberFormat="0" applyBorder="0" applyAlignment="0">
      <protection locked="0"/>
    </xf>
    <xf numFmtId="0" fontId="34" fillId="0" borderId="0" applyNumberFormat="0" applyFont="0" applyBorder="0" applyProtection="0"/>
    <xf numFmtId="0" fontId="33" fillId="0" borderId="0" applyNumberFormat="0" applyBorder="0" applyAlignment="0">
      <protection locked="0"/>
    </xf>
    <xf numFmtId="0" fontId="33" fillId="0" borderId="0" applyNumberFormat="0" applyBorder="0" applyAlignment="0">
      <protection locked="0"/>
    </xf>
    <xf numFmtId="0" fontId="8" fillId="0" borderId="0" applyNumberFormat="0" applyBorder="0" applyProtection="0"/>
    <xf numFmtId="0" fontId="33" fillId="0" borderId="0" applyNumberFormat="0" applyBorder="0" applyAlignment="0">
      <protection locked="0"/>
    </xf>
    <xf numFmtId="0" fontId="8" fillId="0" borderId="0" applyNumberFormat="0" applyBorder="0" applyProtection="0"/>
    <xf numFmtId="0" fontId="8" fillId="0" borderId="0" applyNumberFormat="0" applyBorder="0" applyProtection="0"/>
    <xf numFmtId="0" fontId="8" fillId="0" borderId="0" applyNumberFormat="0" applyBorder="0" applyProtection="0"/>
    <xf numFmtId="170" fontId="34" fillId="0" borderId="0" applyFont="0" applyFill="0" applyBorder="0" applyAlignment="0" applyProtection="0"/>
    <xf numFmtId="171" fontId="34" fillId="0" borderId="0" applyFont="0" applyFill="0" applyBorder="0" applyAlignment="0" applyProtection="0"/>
    <xf numFmtId="1" fontId="35" fillId="0" borderId="0" applyFill="0" applyBorder="0" applyAlignment="0" applyProtection="0"/>
    <xf numFmtId="0" fontId="37" fillId="0" borderId="0" applyNumberFormat="0" applyFill="0" applyBorder="0" applyAlignment="0" applyProtection="0"/>
    <xf numFmtId="0" fontId="8" fillId="0" borderId="0" applyNumberFormat="0" applyFill="0" applyBorder="0" applyAlignment="0" applyProtection="0"/>
    <xf numFmtId="0" fontId="8" fillId="0" borderId="0" applyNumberFormat="0" applyBorder="0" applyProtection="0"/>
    <xf numFmtId="0" fontId="8" fillId="0" borderId="0" applyNumberFormat="0" applyFill="0" applyBorder="0" applyAlignment="0" applyProtection="0"/>
    <xf numFmtId="1" fontId="38" fillId="0" borderId="0" applyBorder="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Border="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9" fontId="34" fillId="0" borderId="0" applyFont="0" applyFill="0" applyBorder="0" applyAlignment="0" applyProtection="0"/>
    <xf numFmtId="0" fontId="39" fillId="0" borderId="0"/>
    <xf numFmtId="43" fontId="40" fillId="0" borderId="0" applyFont="0" applyFill="0" applyBorder="0" applyAlignment="0" applyProtection="0"/>
    <xf numFmtId="9" fontId="40" fillId="0" borderId="0" applyFont="0" applyFill="0" applyBorder="0" applyAlignment="0" applyProtection="0"/>
    <xf numFmtId="0" fontId="29" fillId="0" borderId="0"/>
    <xf numFmtId="43" fontId="29" fillId="0" borderId="0" applyFont="0" applyFill="0" applyBorder="0" applyAlignment="0" applyProtection="0"/>
    <xf numFmtId="0" fontId="1" fillId="0" borderId="1" applyNumberFormat="0" applyFill="0" applyAlignment="0" applyProtection="0"/>
    <xf numFmtId="0" fontId="2" fillId="2" borderId="0" applyNumberFormat="0" applyBorder="0" applyAlignment="0" applyProtection="0"/>
    <xf numFmtId="0" fontId="2" fillId="3" borderId="0" applyNumberFormat="0" applyBorder="0" applyAlignment="0" applyProtection="0"/>
    <xf numFmtId="9" fontId="3" fillId="0" borderId="0" applyFont="0" applyFill="0" applyBorder="0" applyAlignment="0" applyProtection="0"/>
    <xf numFmtId="0" fontId="3" fillId="0" borderId="0"/>
    <xf numFmtId="0" fontId="3" fillId="0" borderId="0"/>
  </cellStyleXfs>
  <cellXfs count="133">
    <xf numFmtId="0" fontId="0" fillId="0" borderId="0" xfId="0"/>
    <xf numFmtId="0" fontId="4" fillId="4" borderId="0" xfId="6" applyFill="1"/>
    <xf numFmtId="0" fontId="4" fillId="4" borderId="0" xfId="6" applyFill="1" applyAlignment="1">
      <alignment horizontal="right"/>
    </xf>
    <xf numFmtId="0" fontId="4" fillId="0" borderId="0" xfId="6"/>
    <xf numFmtId="0" fontId="4" fillId="0" borderId="0" xfId="6" applyAlignment="1">
      <alignment horizontal="center"/>
    </xf>
    <xf numFmtId="164" fontId="0" fillId="0" borderId="0" xfId="5" applyNumberFormat="1" applyFont="1" applyAlignment="1">
      <alignment horizontal="center"/>
    </xf>
    <xf numFmtId="165" fontId="4" fillId="0" borderId="0" xfId="6" applyNumberFormat="1" applyAlignment="1">
      <alignment horizontal="center"/>
    </xf>
    <xf numFmtId="3" fontId="4" fillId="0" borderId="0" xfId="6" applyNumberFormat="1"/>
    <xf numFmtId="0" fontId="6" fillId="0" borderId="0" xfId="6" applyFont="1"/>
    <xf numFmtId="0" fontId="9" fillId="9" borderId="8" xfId="9" applyFont="1" applyFill="1" applyBorder="1" applyAlignment="1">
      <alignment vertical="center"/>
    </xf>
    <xf numFmtId="0" fontId="10" fillId="4" borderId="0" xfId="4" applyFont="1" applyFill="1"/>
    <xf numFmtId="0" fontId="11" fillId="4" borderId="0" xfId="4" applyFont="1" applyFill="1" applyAlignment="1">
      <alignment vertical="center"/>
    </xf>
    <xf numFmtId="0" fontId="12" fillId="0" borderId="0" xfId="4" applyFont="1" applyAlignment="1">
      <alignment horizontal="left" vertical="center"/>
    </xf>
    <xf numFmtId="0" fontId="10" fillId="0" borderId="0" xfId="4" applyFont="1" applyAlignment="1">
      <alignment vertical="top" wrapText="1"/>
    </xf>
    <xf numFmtId="14" fontId="14" fillId="0" borderId="0" xfId="1" applyNumberFormat="1" applyFont="1" applyBorder="1" applyAlignment="1">
      <alignment horizontal="left"/>
    </xf>
    <xf numFmtId="14" fontId="10" fillId="0" borderId="0" xfId="4" applyNumberFormat="1" applyFont="1" applyAlignment="1">
      <alignment horizontal="left"/>
    </xf>
    <xf numFmtId="0" fontId="17" fillId="0" borderId="0" xfId="4" applyFont="1" applyAlignment="1">
      <alignment horizontal="left" vertical="center"/>
    </xf>
    <xf numFmtId="0" fontId="16" fillId="0" borderId="0" xfId="4" applyFont="1" applyAlignment="1">
      <alignment horizontal="left" vertical="center"/>
    </xf>
    <xf numFmtId="0" fontId="18" fillId="5" borderId="10" xfId="3" applyFont="1" applyFill="1" applyBorder="1" applyAlignment="1">
      <alignment horizontal="center" vertical="center" wrapText="1"/>
    </xf>
    <xf numFmtId="0" fontId="18" fillId="5" borderId="11" xfId="3" applyFont="1" applyFill="1" applyBorder="1" applyAlignment="1">
      <alignment horizontal="center" vertical="center" wrapText="1"/>
    </xf>
    <xf numFmtId="0" fontId="18" fillId="6" borderId="6" xfId="3" applyFont="1" applyFill="1" applyBorder="1" applyAlignment="1">
      <alignment horizontal="center" vertical="center" wrapText="1"/>
    </xf>
    <xf numFmtId="0" fontId="18" fillId="6" borderId="6" xfId="3" applyFont="1" applyFill="1" applyBorder="1" applyAlignment="1">
      <alignment horizontal="center" vertical="center"/>
    </xf>
    <xf numFmtId="1" fontId="10" fillId="4" borderId="0" xfId="4" applyNumberFormat="1" applyFont="1" applyFill="1"/>
    <xf numFmtId="0" fontId="19" fillId="4" borderId="0" xfId="4" applyFont="1" applyFill="1"/>
    <xf numFmtId="0" fontId="21" fillId="4" borderId="0" xfId="4" applyFont="1" applyFill="1"/>
    <xf numFmtId="0" fontId="13" fillId="0" borderId="0" xfId="4" applyFont="1" applyAlignment="1">
      <alignment horizontal="left" vertical="center"/>
    </xf>
    <xf numFmtId="0" fontId="15" fillId="0" borderId="0" xfId="4" applyFont="1" applyAlignment="1">
      <alignment horizontal="left" vertical="center"/>
    </xf>
    <xf numFmtId="0" fontId="22" fillId="4" borderId="0" xfId="4" applyFont="1" applyFill="1" applyAlignment="1">
      <alignment horizontal="left"/>
    </xf>
    <xf numFmtId="17" fontId="16" fillId="7" borderId="2" xfId="4" applyNumberFormat="1" applyFont="1" applyFill="1" applyBorder="1" applyAlignment="1">
      <alignment horizontal="left" vertical="center"/>
    </xf>
    <xf numFmtId="17" fontId="16" fillId="8" borderId="2" xfId="4" applyNumberFormat="1" applyFont="1" applyFill="1" applyBorder="1" applyAlignment="1">
      <alignment horizontal="left" vertical="center"/>
    </xf>
    <xf numFmtId="3" fontId="16" fillId="7" borderId="7" xfId="4" applyNumberFormat="1" applyFont="1" applyFill="1" applyBorder="1" applyAlignment="1">
      <alignment horizontal="right"/>
    </xf>
    <xf numFmtId="3" fontId="16" fillId="8" borderId="7" xfId="4" applyNumberFormat="1" applyFont="1" applyFill="1" applyBorder="1" applyAlignment="1">
      <alignment horizontal="right"/>
    </xf>
    <xf numFmtId="4" fontId="13" fillId="9" borderId="0" xfId="8" applyFont="1" applyFill="1">
      <alignment horizontal="left" vertical="top"/>
    </xf>
    <xf numFmtId="4" fontId="13" fillId="0" borderId="0" xfId="8" applyFont="1">
      <alignment horizontal="left" vertical="top"/>
    </xf>
    <xf numFmtId="4" fontId="13" fillId="9" borderId="0" xfId="8" applyFont="1" applyFill="1" applyAlignment="1">
      <alignment horizontal="left" vertical="top" wrapText="1"/>
    </xf>
    <xf numFmtId="0" fontId="13" fillId="4" borderId="0" xfId="0" applyFont="1" applyFill="1" applyAlignment="1">
      <alignment horizontal="left" wrapText="1"/>
    </xf>
    <xf numFmtId="4" fontId="23" fillId="9" borderId="0" xfId="7" applyNumberFormat="1" applyFont="1" applyFill="1" applyAlignment="1" applyProtection="1">
      <alignment horizontal="left" vertical="top" wrapText="1"/>
    </xf>
    <xf numFmtId="4" fontId="13" fillId="9" borderId="0" xfId="8" applyFont="1" applyFill="1" applyAlignment="1">
      <alignment horizontal="left" vertical="center" wrapText="1"/>
    </xf>
    <xf numFmtId="0" fontId="13" fillId="9" borderId="0" xfId="4" applyFont="1" applyFill="1" applyAlignment="1">
      <alignment horizontal="left" vertical="top"/>
    </xf>
    <xf numFmtId="0" fontId="13" fillId="0" borderId="0" xfId="4" applyFont="1" applyAlignment="1">
      <alignment horizontal="left" vertical="top"/>
    </xf>
    <xf numFmtId="0" fontId="9" fillId="9" borderId="8" xfId="6" applyFont="1" applyFill="1" applyBorder="1" applyAlignment="1">
      <alignment vertical="center"/>
    </xf>
    <xf numFmtId="0" fontId="9" fillId="9" borderId="0" xfId="6" applyFont="1" applyFill="1" applyAlignment="1">
      <alignment vertical="center"/>
    </xf>
    <xf numFmtId="0" fontId="13" fillId="9" borderId="9" xfId="4" applyFont="1" applyFill="1" applyBorder="1" applyAlignment="1">
      <alignment vertical="top" wrapText="1"/>
    </xf>
    <xf numFmtId="0" fontId="9" fillId="9" borderId="0" xfId="9" applyFont="1" applyFill="1" applyAlignment="1">
      <alignment vertical="center"/>
    </xf>
    <xf numFmtId="0" fontId="18" fillId="6" borderId="4" xfId="3" applyFont="1" applyFill="1" applyBorder="1" applyAlignment="1">
      <alignment horizontal="center" vertical="center" wrapText="1"/>
    </xf>
    <xf numFmtId="0" fontId="18" fillId="6" borderId="3" xfId="3" applyFont="1" applyFill="1" applyBorder="1" applyAlignment="1">
      <alignment horizontal="center" vertical="center" wrapText="1"/>
    </xf>
    <xf numFmtId="0" fontId="10" fillId="4" borderId="0" xfId="4" applyFont="1" applyFill="1" applyAlignment="1">
      <alignment vertical="center"/>
    </xf>
    <xf numFmtId="0" fontId="21" fillId="4" borderId="0" xfId="4" applyFont="1" applyFill="1" applyAlignment="1">
      <alignment vertical="center"/>
    </xf>
    <xf numFmtId="0" fontId="22" fillId="4" borderId="0" xfId="4" applyFont="1" applyFill="1" applyAlignment="1">
      <alignment horizontal="left" vertical="center"/>
    </xf>
    <xf numFmtId="0" fontId="10" fillId="0" borderId="0" xfId="4" applyFont="1" applyAlignment="1">
      <alignment vertical="center" wrapText="1"/>
    </xf>
    <xf numFmtId="14" fontId="14" fillId="0" borderId="0" xfId="1" applyNumberFormat="1" applyFont="1" applyBorder="1" applyAlignment="1">
      <alignment horizontal="left" vertical="center"/>
    </xf>
    <xf numFmtId="14" fontId="10" fillId="0" borderId="0" xfId="4" applyNumberFormat="1" applyFont="1" applyAlignment="1">
      <alignment horizontal="left" vertical="center"/>
    </xf>
    <xf numFmtId="0" fontId="16" fillId="7" borderId="7" xfId="4" applyFont="1" applyFill="1" applyBorder="1" applyAlignment="1">
      <alignment horizontal="center" vertical="center"/>
    </xf>
    <xf numFmtId="0" fontId="16" fillId="8" borderId="7" xfId="4" applyFont="1" applyFill="1" applyBorder="1" applyAlignment="1">
      <alignment horizontal="center" vertical="center"/>
    </xf>
    <xf numFmtId="0" fontId="19" fillId="4" borderId="0" xfId="4" applyFont="1" applyFill="1" applyAlignment="1">
      <alignment vertical="center"/>
    </xf>
    <xf numFmtId="0" fontId="13" fillId="7" borderId="7" xfId="4" applyFont="1" applyFill="1" applyBorder="1" applyAlignment="1">
      <alignment horizontal="center" vertical="center"/>
    </xf>
    <xf numFmtId="0" fontId="20" fillId="4" borderId="0" xfId="4" applyFont="1" applyFill="1" applyAlignment="1">
      <alignment vertical="center"/>
    </xf>
    <xf numFmtId="3" fontId="20" fillId="7" borderId="7" xfId="4" applyNumberFormat="1" applyFont="1" applyFill="1" applyBorder="1" applyAlignment="1">
      <alignment horizontal="right" vertical="center"/>
    </xf>
    <xf numFmtId="3" fontId="16" fillId="7" borderId="7" xfId="4" applyNumberFormat="1" applyFont="1" applyFill="1" applyBorder="1" applyAlignment="1">
      <alignment horizontal="right" vertical="center"/>
    </xf>
    <xf numFmtId="3" fontId="20" fillId="7" borderId="7" xfId="5" applyNumberFormat="1" applyFont="1" applyFill="1" applyBorder="1" applyAlignment="1">
      <alignment horizontal="right" vertical="center"/>
    </xf>
    <xf numFmtId="0" fontId="10" fillId="4" borderId="0" xfId="4" applyFont="1" applyFill="1" applyAlignment="1">
      <alignment horizontal="right" vertical="center"/>
    </xf>
    <xf numFmtId="3" fontId="20" fillId="8" borderId="7" xfId="4" applyNumberFormat="1" applyFont="1" applyFill="1" applyBorder="1" applyAlignment="1">
      <alignment horizontal="right" vertical="center"/>
    </xf>
    <xf numFmtId="3" fontId="16" fillId="8" borderId="7" xfId="4" applyNumberFormat="1" applyFont="1" applyFill="1" applyBorder="1" applyAlignment="1">
      <alignment horizontal="right" vertical="center"/>
    </xf>
    <xf numFmtId="3" fontId="20" fillId="8" borderId="7" xfId="5" applyNumberFormat="1" applyFont="1" applyFill="1" applyBorder="1" applyAlignment="1">
      <alignment horizontal="right" vertical="center"/>
    </xf>
    <xf numFmtId="3" fontId="16" fillId="7" borderId="7" xfId="5" applyNumberFormat="1" applyFont="1" applyFill="1" applyBorder="1" applyAlignment="1">
      <alignment horizontal="right" vertical="center"/>
    </xf>
    <xf numFmtId="3" fontId="16" fillId="8" borderId="7" xfId="5" applyNumberFormat="1" applyFont="1" applyFill="1" applyBorder="1" applyAlignment="1">
      <alignment horizontal="right" vertical="center"/>
    </xf>
    <xf numFmtId="0" fontId="19" fillId="4" borderId="0" xfId="4" applyFont="1" applyFill="1" applyAlignment="1">
      <alignment horizontal="right" vertical="center"/>
    </xf>
    <xf numFmtId="3" fontId="13" fillId="7" borderId="7" xfId="4" applyNumberFormat="1" applyFont="1" applyFill="1" applyBorder="1" applyAlignment="1">
      <alignment horizontal="right" vertical="center"/>
    </xf>
    <xf numFmtId="3" fontId="13" fillId="7" borderId="7" xfId="5" applyNumberFormat="1" applyFont="1" applyFill="1" applyBorder="1" applyAlignment="1">
      <alignment horizontal="right" vertical="center"/>
    </xf>
    <xf numFmtId="0" fontId="13" fillId="4" borderId="0" xfId="4" applyFont="1" applyFill="1" applyAlignment="1">
      <alignment horizontal="right" vertical="center"/>
    </xf>
    <xf numFmtId="0" fontId="10" fillId="0" borderId="0" xfId="6" applyFont="1"/>
    <xf numFmtId="166" fontId="18" fillId="5" borderId="10" xfId="3" applyNumberFormat="1" applyFont="1" applyFill="1" applyBorder="1" applyAlignment="1">
      <alignment horizontal="center" vertical="center" wrapText="1"/>
    </xf>
    <xf numFmtId="3" fontId="10" fillId="0" borderId="0" xfId="6" applyNumberFormat="1" applyFont="1"/>
    <xf numFmtId="0" fontId="13" fillId="0" borderId="14" xfId="6" applyFont="1" applyBorder="1"/>
    <xf numFmtId="0" fontId="10" fillId="0" borderId="0" xfId="6" applyFont="1" applyAlignment="1">
      <alignment horizontal="center"/>
    </xf>
    <xf numFmtId="0" fontId="17" fillId="7" borderId="7" xfId="4" applyFont="1" applyFill="1" applyBorder="1" applyAlignment="1">
      <alignment horizontal="left" vertical="center" wrapText="1"/>
    </xf>
    <xf numFmtId="0" fontId="16" fillId="8" borderId="7" xfId="4" applyFont="1" applyFill="1" applyBorder="1" applyAlignment="1">
      <alignment horizontal="left" wrapText="1"/>
    </xf>
    <xf numFmtId="1" fontId="16" fillId="8" borderId="7" xfId="4" applyNumberFormat="1" applyFont="1" applyFill="1" applyBorder="1" applyAlignment="1">
      <alignment horizontal="right" vertical="center" wrapText="1"/>
    </xf>
    <xf numFmtId="0" fontId="13" fillId="0" borderId="0" xfId="0" applyFont="1" applyAlignment="1">
      <alignment horizontal="left" vertical="top"/>
    </xf>
    <xf numFmtId="0" fontId="13" fillId="0" borderId="0" xfId="0" applyFont="1" applyAlignment="1">
      <alignment vertical="top" wrapText="1"/>
    </xf>
    <xf numFmtId="3" fontId="25" fillId="0" borderId="0" xfId="0" applyNumberFormat="1" applyFont="1"/>
    <xf numFmtId="0" fontId="26" fillId="0" borderId="0" xfId="0" applyFont="1" applyAlignment="1">
      <alignment horizontal="left" vertical="center" indent="1"/>
    </xf>
    <xf numFmtId="4" fontId="10" fillId="0" borderId="0" xfId="6" applyNumberFormat="1" applyFont="1"/>
    <xf numFmtId="167" fontId="0" fillId="0" borderId="0" xfId="5" applyNumberFormat="1" applyFont="1" applyAlignment="1">
      <alignment horizontal="center"/>
    </xf>
    <xf numFmtId="3" fontId="4" fillId="0" borderId="0" xfId="6" applyNumberFormat="1" applyAlignment="1">
      <alignment horizontal="center"/>
    </xf>
    <xf numFmtId="4" fontId="4" fillId="0" borderId="0" xfId="6" applyNumberFormat="1"/>
    <xf numFmtId="0" fontId="3" fillId="0" borderId="0" xfId="6" applyFont="1"/>
    <xf numFmtId="0" fontId="3" fillId="0" borderId="0" xfId="6" applyFont="1" applyAlignment="1">
      <alignment horizontal="center"/>
    </xf>
    <xf numFmtId="1" fontId="4" fillId="0" borderId="0" xfId="6" applyNumberFormat="1"/>
    <xf numFmtId="4" fontId="13" fillId="9" borderId="0" xfId="10" applyFont="1" applyFill="1">
      <alignment horizontal="left" vertical="top"/>
    </xf>
    <xf numFmtId="4" fontId="13" fillId="9" borderId="0" xfId="10" applyFont="1" applyFill="1" applyAlignment="1">
      <alignment horizontal="left" vertical="top" wrapText="1"/>
    </xf>
    <xf numFmtId="168" fontId="28" fillId="10" borderId="0" xfId="0" applyNumberFormat="1" applyFont="1" applyFill="1"/>
    <xf numFmtId="168" fontId="28" fillId="10" borderId="0" xfId="4" applyNumberFormat="1" applyFont="1" applyFill="1"/>
    <xf numFmtId="168" fontId="10" fillId="4" borderId="0" xfId="4" applyNumberFormat="1" applyFont="1" applyFill="1"/>
    <xf numFmtId="0" fontId="30" fillId="9" borderId="0" xfId="11" applyFont="1" applyFill="1" applyAlignment="1">
      <alignment horizontal="left" vertical="top"/>
    </xf>
    <xf numFmtId="0" fontId="13" fillId="9" borderId="0" xfId="11" applyFont="1" applyFill="1" applyAlignment="1">
      <alignment horizontal="left" vertical="top"/>
    </xf>
    <xf numFmtId="0" fontId="32" fillId="9" borderId="0" xfId="11" applyFont="1" applyFill="1" applyAlignment="1">
      <alignment vertical="top" wrapText="1"/>
    </xf>
    <xf numFmtId="0" fontId="32" fillId="9" borderId="0" xfId="11" applyFont="1" applyFill="1" applyAlignment="1">
      <alignment horizontal="left" vertical="top"/>
    </xf>
    <xf numFmtId="0" fontId="30" fillId="9" borderId="0" xfId="11" applyFont="1" applyFill="1" applyAlignment="1">
      <alignment vertical="top"/>
    </xf>
    <xf numFmtId="39" fontId="23" fillId="9" borderId="0" xfId="12" applyFont="1" applyFill="1" applyAlignment="1" applyProtection="1">
      <alignment horizontal="left" vertical="top"/>
    </xf>
    <xf numFmtId="0" fontId="30" fillId="9" borderId="9" xfId="9" applyFont="1" applyFill="1" applyBorder="1" applyAlignment="1" applyProtection="1">
      <alignment vertical="center"/>
      <protection locked="0"/>
    </xf>
    <xf numFmtId="0" fontId="24" fillId="9" borderId="9" xfId="9" applyFont="1" applyFill="1" applyBorder="1" applyAlignment="1" applyProtection="1">
      <alignment vertical="center"/>
      <protection locked="0"/>
    </xf>
    <xf numFmtId="0" fontId="17" fillId="9" borderId="9" xfId="9" applyFont="1" applyFill="1" applyBorder="1" applyAlignment="1" applyProtection="1">
      <alignment vertical="center"/>
      <protection locked="0"/>
    </xf>
    <xf numFmtId="0" fontId="13" fillId="9" borderId="12" xfId="11" applyFont="1" applyFill="1" applyBorder="1" applyAlignment="1">
      <alignment horizontal="left" vertical="top"/>
    </xf>
    <xf numFmtId="0" fontId="41" fillId="0" borderId="0" xfId="0" applyFont="1" applyAlignment="1">
      <alignment vertical="center"/>
    </xf>
    <xf numFmtId="3" fontId="10" fillId="4" borderId="0" xfId="4" applyNumberFormat="1" applyFont="1" applyFill="1" applyAlignment="1">
      <alignment vertical="center"/>
    </xf>
    <xf numFmtId="0" fontId="41" fillId="0" borderId="0" xfId="0" applyFont="1" applyAlignment="1">
      <alignment vertical="top"/>
    </xf>
    <xf numFmtId="0" fontId="41" fillId="0" borderId="0" xfId="4" applyFont="1" applyAlignment="1">
      <alignment horizontal="left" vertical="center"/>
    </xf>
    <xf numFmtId="14" fontId="41" fillId="0" borderId="0" xfId="4" applyNumberFormat="1" applyFont="1" applyAlignment="1">
      <alignment horizontal="left" vertical="center"/>
    </xf>
    <xf numFmtId="0" fontId="41" fillId="0" borderId="0" xfId="4" applyFont="1" applyAlignment="1">
      <alignment vertical="center" wrapText="1"/>
    </xf>
    <xf numFmtId="0" fontId="18" fillId="2" borderId="13" xfId="2" applyFont="1" applyBorder="1" applyAlignment="1">
      <alignment horizontal="center" vertical="center"/>
    </xf>
    <xf numFmtId="0" fontId="18" fillId="2" borderId="5" xfId="2" applyFont="1" applyBorder="1" applyAlignment="1">
      <alignment horizontal="center" vertical="center"/>
    </xf>
    <xf numFmtId="0" fontId="18" fillId="5" borderId="10" xfId="3" applyFont="1" applyFill="1" applyBorder="1" applyAlignment="1">
      <alignment horizontal="center" vertical="center"/>
    </xf>
    <xf numFmtId="0" fontId="18" fillId="5" borderId="11" xfId="3" applyFont="1" applyFill="1" applyBorder="1" applyAlignment="1">
      <alignment horizontal="center" vertical="center"/>
    </xf>
    <xf numFmtId="0" fontId="18" fillId="2" borderId="2" xfId="2" applyFont="1" applyBorder="1" applyAlignment="1">
      <alignment horizontal="center" vertical="center"/>
    </xf>
    <xf numFmtId="0" fontId="13" fillId="0" borderId="14" xfId="6" applyFont="1" applyBorder="1" applyAlignment="1">
      <alignment horizontal="left"/>
    </xf>
    <xf numFmtId="39" fontId="23" fillId="9" borderId="0" xfId="12" applyFont="1" applyFill="1" applyAlignment="1" applyProtection="1">
      <alignment horizontal="left" vertical="top"/>
    </xf>
    <xf numFmtId="4" fontId="13" fillId="9" borderId="0" xfId="8" applyFont="1" applyFill="1" applyAlignment="1">
      <alignment horizontal="left" vertical="top" wrapText="1"/>
    </xf>
    <xf numFmtId="0" fontId="13" fillId="0" borderId="0" xfId="0" applyFont="1" applyAlignment="1">
      <alignment horizontal="left" vertical="top"/>
    </xf>
    <xf numFmtId="0" fontId="13" fillId="4" borderId="0" xfId="0" applyFont="1" applyFill="1" applyAlignment="1">
      <alignment horizontal="left" wrapText="1"/>
    </xf>
    <xf numFmtId="0" fontId="13" fillId="0" borderId="0" xfId="0" applyFont="1" applyAlignment="1">
      <alignment horizontal="left"/>
    </xf>
    <xf numFmtId="4" fontId="23" fillId="9" borderId="0" xfId="7" applyNumberFormat="1" applyFont="1" applyFill="1" applyAlignment="1" applyProtection="1">
      <alignment horizontal="left" vertical="top" wrapText="1"/>
    </xf>
    <xf numFmtId="0" fontId="13" fillId="0" borderId="0" xfId="0" applyFont="1" applyAlignment="1">
      <alignment vertical="top" wrapText="1"/>
    </xf>
    <xf numFmtId="0" fontId="13" fillId="4" borderId="0" xfId="0" applyFont="1" applyFill="1"/>
    <xf numFmtId="0" fontId="13" fillId="0" borderId="0" xfId="0" applyFont="1"/>
    <xf numFmtId="4" fontId="13" fillId="9" borderId="0" xfId="8" applyFont="1" applyFill="1" applyAlignment="1">
      <alignment horizontal="left" vertical="center" wrapText="1"/>
    </xf>
    <xf numFmtId="0" fontId="13" fillId="0" borderId="0" xfId="0" applyFont="1" applyAlignment="1">
      <alignment wrapText="1"/>
    </xf>
    <xf numFmtId="0" fontId="13" fillId="4" borderId="0" xfId="0" applyFont="1" applyFill="1" applyAlignment="1">
      <alignment horizontal="left"/>
    </xf>
    <xf numFmtId="4" fontId="13" fillId="9" borderId="0" xfId="10" applyFont="1" applyFill="1" applyAlignment="1">
      <alignment horizontal="left" vertical="top" wrapText="1"/>
    </xf>
    <xf numFmtId="0" fontId="16" fillId="9" borderId="0" xfId="6" applyFont="1" applyFill="1" applyAlignment="1">
      <alignment horizontal="left" vertical="center" wrapText="1"/>
    </xf>
    <xf numFmtId="0" fontId="30" fillId="9" borderId="0" xfId="11" applyFont="1" applyFill="1" applyAlignment="1">
      <alignment horizontal="left" vertical="top" wrapText="1"/>
    </xf>
    <xf numFmtId="0" fontId="32" fillId="9" borderId="0" xfId="11" applyFont="1" applyFill="1" applyAlignment="1">
      <alignment horizontal="left" vertical="top" wrapText="1"/>
    </xf>
    <xf numFmtId="0" fontId="30" fillId="9" borderId="0" xfId="11" applyFont="1" applyFill="1" applyAlignment="1">
      <alignment horizontal="left" vertical="top"/>
    </xf>
  </cellXfs>
  <cellStyles count="60">
    <cellStyle name="]_x000a_Zoomed=1_x000a_Row=0_x000a_Column=0_x000a_Height=0_x000a_Width=0_x000a_FontName=FoxFont_x000a_FontStyle=0_x000a_FontSize=9_x000a_PrtFontName=FoxPrin" xfId="29" xr:uid="{A87D6CE8-58E8-4B4E-90A8-419B8B49C105}"/>
    <cellStyle name="]_x000a_Zoomed=1_x000a_Row=0_x000a_Column=0_x000a_Height=0_x000a_Width=0_x000a_FontName=FoxFont_x000a_FontStyle=0_x000a_FontSize=9_x000a_PrtFontName=FoxPrin 2" xfId="17" xr:uid="{FECD68A3-335D-4D01-9C86-59E2D8E29A94}"/>
    <cellStyle name="60% - Accent1" xfId="3" builtinId="32"/>
    <cellStyle name="60% - Accent1 2" xfId="56" xr:uid="{E403465F-54C8-480B-A693-356A85AB1EF7}"/>
    <cellStyle name="Accent1" xfId="2" builtinId="29"/>
    <cellStyle name="Accent1 2" xfId="55" xr:uid="{D37019A7-5E89-4079-891C-CECD45102CD0}"/>
    <cellStyle name="Comma 2" xfId="15" xr:uid="{530C6E6C-4836-45C3-BF9B-174B71B803CB}"/>
    <cellStyle name="Comma 2 2" xfId="30" xr:uid="{87870A10-8499-48E9-8B8C-AB31F3C9AEA0}"/>
    <cellStyle name="Comma 2 3" xfId="53" xr:uid="{CF423A31-BB31-46AD-BAE2-9462818429A2}"/>
    <cellStyle name="Comma 3" xfId="31" xr:uid="{9A3BF4F0-4AE9-444B-8EB0-7362386AEEFD}"/>
    <cellStyle name="Comma 4" xfId="50" xr:uid="{E55EC569-DEB0-4CC2-916B-29CAE846C084}"/>
    <cellStyle name="Heading 3" xfId="1" builtinId="18"/>
    <cellStyle name="Heading 3 2" xfId="54" xr:uid="{36455EB0-0B53-4C4C-8B68-03D092F9BAA5}"/>
    <cellStyle name="Hyperlink" xfId="7" builtinId="8"/>
    <cellStyle name="Hyperlink 2" xfId="12" xr:uid="{A7C4A740-E9C8-47F5-8F90-05951DE772E9}"/>
    <cellStyle name="Hyperlink 2 2" xfId="19" xr:uid="{5BDA5431-CFD7-402E-84C8-CB4816555142}"/>
    <cellStyle name="Hyperlink 2 3" xfId="33" xr:uid="{F3EBBA63-3E35-4EED-B263-E120DA80F5A7}"/>
    <cellStyle name="Hyperlink 3" xfId="18" xr:uid="{3D18DACF-5CFD-4708-AF15-CC90B59DC6DB}"/>
    <cellStyle name="Hyperlink 4" xfId="32" xr:uid="{7FDDF426-DFAD-4189-BE01-E8DF1E78A9B1}"/>
    <cellStyle name="Normal" xfId="0" builtinId="0"/>
    <cellStyle name="Normal 10" xfId="34" xr:uid="{A7B5FA26-98DE-429A-8388-FFB0286A74F0}"/>
    <cellStyle name="Normal 11" xfId="35" xr:uid="{EF425AE0-2499-4252-8B73-0EB44F775E6D}"/>
    <cellStyle name="Normal 12" xfId="36" xr:uid="{A269BD88-70CB-4B02-A716-7AA6DC837D33}"/>
    <cellStyle name="Normal 13" xfId="37" xr:uid="{9B069AF5-8AF0-4DF3-83D1-6C1981B9CA37}"/>
    <cellStyle name="Normal 14" xfId="49" xr:uid="{E7C0C436-BCD4-48FB-A0BF-71576E8E4011}"/>
    <cellStyle name="Normal 2" xfId="4" xr:uid="{00000000-0005-0000-0000-000005000000}"/>
    <cellStyle name="Normal 2 2" xfId="21" xr:uid="{0054A48E-3819-44BF-B92D-66BD6E95074F}"/>
    <cellStyle name="Normal 2 2 2" xfId="40" xr:uid="{E3241AC2-F5C4-490E-ACF3-09EDD3A9841C}"/>
    <cellStyle name="Normal 2 2 2 2" xfId="22" xr:uid="{B0AFAF70-4ECD-4717-9C01-B75F60F62673}"/>
    <cellStyle name="Normal 2 2 3" xfId="23" xr:uid="{3ADC765B-F5A6-4946-AF51-21DFEC8716E4}"/>
    <cellStyle name="Normal 2 2 4" xfId="24" xr:uid="{5260BC1C-B467-40EC-A418-08AB3CCB75A0}"/>
    <cellStyle name="Normal 2 2 5" xfId="39" xr:uid="{F13A3B45-27B2-43D8-A269-32C7673960C1}"/>
    <cellStyle name="Normal 2 2 6" xfId="58" xr:uid="{A615903F-1331-4E7E-B50E-37D321E997A5}"/>
    <cellStyle name="Normal 2 3" xfId="20" xr:uid="{858997E4-2200-4A5B-A927-740C39801CCE}"/>
    <cellStyle name="Normal 2 4" xfId="38" xr:uid="{75C5056B-CD66-47B9-AA8C-7FDB93B35CF0}"/>
    <cellStyle name="Normal 3" xfId="8" xr:uid="{00000000-0005-0000-0000-000006000000}"/>
    <cellStyle name="Normal 3 2" xfId="26" xr:uid="{39C9743A-425E-4AE6-B12A-0B9264446A03}"/>
    <cellStyle name="Normal 3 3" xfId="10" xr:uid="{394D0F49-D8EE-4FF1-A647-BEDA7E83A6FC}"/>
    <cellStyle name="Normal 3 4" xfId="27" xr:uid="{3BE45BE1-865E-45E6-952A-E9C33AFAC91C}"/>
    <cellStyle name="Normal 3 5" xfId="25" xr:uid="{E2A433A0-5D55-450A-90D2-9D4E24848D6E}"/>
    <cellStyle name="Normal 3 6" xfId="41" xr:uid="{B3335FE0-1296-45A5-B56A-AC749C70E154}"/>
    <cellStyle name="Normal 4" xfId="6" xr:uid="{00000000-0005-0000-0000-000007000000}"/>
    <cellStyle name="Normal 4 2" xfId="9" xr:uid="{00000000-0005-0000-0000-000008000000}"/>
    <cellStyle name="Normal 4 3" xfId="42" xr:uid="{A3B566D1-068D-46D6-99D5-16E643A9723D}"/>
    <cellStyle name="Normal 4 4" xfId="59" xr:uid="{64295598-F5CE-4B7A-8468-51BAAE2FA24D}"/>
    <cellStyle name="Normal 5" xfId="11" xr:uid="{1B242E83-8911-41C0-9E72-66DD981325B6}"/>
    <cellStyle name="Normal 5 2" xfId="28" xr:uid="{5FBC742E-DBCA-4B60-B654-C8266FA217A0}"/>
    <cellStyle name="Normal 5 3" xfId="43" xr:uid="{B81D9802-A4AD-4054-B60E-60A230800484}"/>
    <cellStyle name="Normal 6" xfId="14" xr:uid="{E3BD6FFC-3C57-4588-8B3C-F6C27BF6C0B3}"/>
    <cellStyle name="Normal 6 2" xfId="44" xr:uid="{B361AF3B-16C2-4BA7-A136-08B671A281CD}"/>
    <cellStyle name="Normal 6 3" xfId="52" xr:uid="{635CEE74-8580-4AEB-ACF6-AB73C59C5FE8}"/>
    <cellStyle name="Normal 7" xfId="45" xr:uid="{0B9433D2-0400-450B-8BA1-2DA214F6A019}"/>
    <cellStyle name="Normal 8" xfId="46" xr:uid="{E247E16E-C184-4C81-AA6D-D100EE31A0F2}"/>
    <cellStyle name="Normal 9" xfId="47" xr:uid="{1EB9710D-9040-4786-B253-41666BC344BD}"/>
    <cellStyle name="Percent 2" xfId="5" xr:uid="{00000000-0005-0000-0000-00000A000000}"/>
    <cellStyle name="Percent 2 2" xfId="48" xr:uid="{1ACB31C9-5D70-4BFF-A302-1FA5923D7655}"/>
    <cellStyle name="Percent 2 3" xfId="57" xr:uid="{684B8ACA-9252-49F6-BDB5-5E3D15CFDE02}"/>
    <cellStyle name="Percent 3" xfId="16" xr:uid="{192679F5-F64F-4EE6-B8B3-D99448659EC0}"/>
    <cellStyle name="Percent 4" xfId="51" xr:uid="{91EAD7E8-19ED-4798-A7AF-E08680BDE5A5}"/>
    <cellStyle name="Refdb standard" xfId="13" xr:uid="{C3541626-EC13-4577-8530-855ECAC67AA6}"/>
  </cellStyles>
  <dxfs count="0"/>
  <tableStyles count="1" defaultTableStyle="TableStyleMedium2" defaultPivotStyle="PivotStyleLight16">
    <tableStyle name="Invisible" pivot="0" table="0" count="0" xr9:uid="{18DAA969-EB6C-4504-B6A2-E685B5191CB8}"/>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solidFill>
                <a:latin typeface="Arial" panose="020B0604020202020204" pitchFamily="34" charset="0"/>
                <a:ea typeface="+mn-ea"/>
                <a:cs typeface="Arial" panose="020B0604020202020204" pitchFamily="34" charset="0"/>
              </a:defRPr>
            </a:pPr>
            <a:r>
              <a:rPr lang="en-US" sz="1440" b="1"/>
              <a:t>UK milking herd</a:t>
            </a:r>
          </a:p>
          <a:p>
            <a:pPr>
              <a:defRPr sz="1440" b="1"/>
            </a:pPr>
            <a:r>
              <a:rPr lang="en-US" sz="1440" b="1"/>
              <a:t>24</a:t>
            </a:r>
            <a:r>
              <a:rPr lang="en-US" sz="1440" b="1" baseline="0"/>
              <a:t> months+ who have calved</a:t>
            </a:r>
            <a:endParaRPr lang="en-US" sz="1440" b="1"/>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3150682046560885"/>
          <c:y val="0.14146542869227202"/>
          <c:w val="0.84693455120915095"/>
          <c:h val="0.66337815731584238"/>
        </c:manualLayout>
      </c:layout>
      <c:lineChart>
        <c:grouping val="standard"/>
        <c:varyColors val="0"/>
        <c:ser>
          <c:idx val="0"/>
          <c:order val="0"/>
          <c:spPr>
            <a:ln w="28575" cap="rnd">
              <a:solidFill>
                <a:schemeClr val="accent1"/>
              </a:solidFill>
              <a:round/>
            </a:ln>
            <a:effectLst/>
          </c:spPr>
          <c:marker>
            <c:symbol val="none"/>
          </c:marker>
          <c:cat>
            <c:numRef>
              <c:f>'UK cow numbers'!$B$10:$B$44</c:f>
              <c:numCache>
                <c:formatCode>mmm\-yy</c:formatCode>
                <c:ptCount val="35"/>
                <c:pt idx="0">
                  <c:v>39052</c:v>
                </c:pt>
                <c:pt idx="1">
                  <c:v>39234</c:v>
                </c:pt>
                <c:pt idx="2">
                  <c:v>39417</c:v>
                </c:pt>
                <c:pt idx="3">
                  <c:v>39600</c:v>
                </c:pt>
                <c:pt idx="4">
                  <c:v>39783</c:v>
                </c:pt>
                <c:pt idx="5">
                  <c:v>39965</c:v>
                </c:pt>
                <c:pt idx="6">
                  <c:v>40148</c:v>
                </c:pt>
                <c:pt idx="7">
                  <c:v>40330</c:v>
                </c:pt>
                <c:pt idx="8">
                  <c:v>40513</c:v>
                </c:pt>
                <c:pt idx="9">
                  <c:v>40695</c:v>
                </c:pt>
                <c:pt idx="10">
                  <c:v>40878</c:v>
                </c:pt>
                <c:pt idx="11">
                  <c:v>41061</c:v>
                </c:pt>
                <c:pt idx="12">
                  <c:v>41244</c:v>
                </c:pt>
                <c:pt idx="13">
                  <c:v>41426</c:v>
                </c:pt>
                <c:pt idx="14">
                  <c:v>41609</c:v>
                </c:pt>
                <c:pt idx="15">
                  <c:v>41791</c:v>
                </c:pt>
                <c:pt idx="16">
                  <c:v>41974</c:v>
                </c:pt>
                <c:pt idx="17">
                  <c:v>42156</c:v>
                </c:pt>
                <c:pt idx="18">
                  <c:v>42339</c:v>
                </c:pt>
                <c:pt idx="19">
                  <c:v>42522</c:v>
                </c:pt>
                <c:pt idx="20">
                  <c:v>42705</c:v>
                </c:pt>
                <c:pt idx="21">
                  <c:v>42887</c:v>
                </c:pt>
                <c:pt idx="22">
                  <c:v>43070</c:v>
                </c:pt>
                <c:pt idx="23">
                  <c:v>43252</c:v>
                </c:pt>
                <c:pt idx="24">
                  <c:v>43435</c:v>
                </c:pt>
                <c:pt idx="25">
                  <c:v>43617</c:v>
                </c:pt>
                <c:pt idx="26">
                  <c:v>43800</c:v>
                </c:pt>
                <c:pt idx="27">
                  <c:v>43983</c:v>
                </c:pt>
                <c:pt idx="28">
                  <c:v>44166</c:v>
                </c:pt>
                <c:pt idx="29">
                  <c:v>44348</c:v>
                </c:pt>
                <c:pt idx="30">
                  <c:v>44531</c:v>
                </c:pt>
                <c:pt idx="31">
                  <c:v>44713</c:v>
                </c:pt>
                <c:pt idx="32">
                  <c:v>44896</c:v>
                </c:pt>
                <c:pt idx="33">
                  <c:v>45078</c:v>
                </c:pt>
                <c:pt idx="34">
                  <c:v>45261</c:v>
                </c:pt>
              </c:numCache>
            </c:numRef>
          </c:cat>
          <c:val>
            <c:numRef>
              <c:f>'UK cow numbers'!$C$10:$C$44</c:f>
              <c:numCache>
                <c:formatCode>#,##0</c:formatCode>
                <c:ptCount val="35"/>
                <c:pt idx="0">
                  <c:v>2005.121647176052</c:v>
                </c:pt>
                <c:pt idx="1">
                  <c:v>1937.309953183712</c:v>
                </c:pt>
                <c:pt idx="2">
                  <c:v>1961.5346557964276</c:v>
                </c:pt>
                <c:pt idx="3">
                  <c:v>1891.5262879558454</c:v>
                </c:pt>
                <c:pt idx="4">
                  <c:v>1886.3194101240408</c:v>
                </c:pt>
                <c:pt idx="5">
                  <c:v>1838.3346182736116</c:v>
                </c:pt>
                <c:pt idx="6">
                  <c:v>1848.9216592404857</c:v>
                </c:pt>
                <c:pt idx="7">
                  <c:v>1829.7321558487288</c:v>
                </c:pt>
                <c:pt idx="8">
                  <c:v>1831.8355760966165</c:v>
                </c:pt>
                <c:pt idx="9">
                  <c:v>1795.7965400104292</c:v>
                </c:pt>
                <c:pt idx="10">
                  <c:v>1782.6829192680934</c:v>
                </c:pt>
                <c:pt idx="11">
                  <c:v>1796.2425887547274</c:v>
                </c:pt>
                <c:pt idx="12">
                  <c:v>1785.7523290403533</c:v>
                </c:pt>
                <c:pt idx="13">
                  <c:v>1781.8552433840282</c:v>
                </c:pt>
                <c:pt idx="14">
                  <c:v>1816.5531799045727</c:v>
                </c:pt>
                <c:pt idx="15">
                  <c:v>1841.0348916172654</c:v>
                </c:pt>
                <c:pt idx="16">
                  <c:v>1883.0072214888157</c:v>
                </c:pt>
                <c:pt idx="17">
                  <c:v>1895.3828880781493</c:v>
                </c:pt>
                <c:pt idx="18">
                  <c:v>1918.0766707409844</c:v>
                </c:pt>
                <c:pt idx="19">
                  <c:v>1897.1272232035692</c:v>
                </c:pt>
                <c:pt idx="20">
                  <c:v>1897.5679912851915</c:v>
                </c:pt>
                <c:pt idx="21">
                  <c:v>1891.4085984885946</c:v>
                </c:pt>
                <c:pt idx="22">
                  <c:v>1903.9999067766146</c:v>
                </c:pt>
                <c:pt idx="23">
                  <c:v>1882.5777949149997</c:v>
                </c:pt>
                <c:pt idx="24">
                  <c:v>1878.7625771414355</c:v>
                </c:pt>
                <c:pt idx="25">
                  <c:v>1871.4620741737233</c:v>
                </c:pt>
                <c:pt idx="26">
                  <c:v>1867.4630286558436</c:v>
                </c:pt>
                <c:pt idx="27">
                  <c:v>1850.228267392511</c:v>
                </c:pt>
                <c:pt idx="28">
                  <c:v>1855.9540899485248</c:v>
                </c:pt>
                <c:pt idx="29">
                  <c:v>1850.0419999999999</c:v>
                </c:pt>
                <c:pt idx="30">
                  <c:v>1858.6469999999999</c:v>
                </c:pt>
                <c:pt idx="31">
                  <c:v>1841.845</c:v>
                </c:pt>
                <c:pt idx="32">
                  <c:v>1848.2539999999999</c:v>
                </c:pt>
                <c:pt idx="33">
                  <c:v>1836.164</c:v>
                </c:pt>
                <c:pt idx="34">
                  <c:v>1839.277</c:v>
                </c:pt>
              </c:numCache>
            </c:numRef>
          </c:val>
          <c:smooth val="0"/>
          <c:extLst>
            <c:ext xmlns:c16="http://schemas.microsoft.com/office/drawing/2014/chart" uri="{C3380CC4-5D6E-409C-BE32-E72D297353CC}">
              <c16:uniqueId val="{00000000-92A6-4347-B868-95985897D4B7}"/>
            </c:ext>
          </c:extLst>
        </c:ser>
        <c:dLbls>
          <c:showLegendKey val="0"/>
          <c:showVal val="0"/>
          <c:showCatName val="0"/>
          <c:showSerName val="0"/>
          <c:showPercent val="0"/>
          <c:showBubbleSize val="0"/>
        </c:dLbls>
        <c:smooth val="0"/>
        <c:axId val="731063336"/>
        <c:axId val="731069568"/>
      </c:lineChart>
      <c:dateAx>
        <c:axId val="731063336"/>
        <c:scaling>
          <c:orientation val="minMax"/>
          <c:min val="39417"/>
        </c:scaling>
        <c:delete val="0"/>
        <c:axPos val="b"/>
        <c:title>
          <c:tx>
            <c:rich>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GB" sz="1200">
                    <a:solidFill>
                      <a:schemeClr val="tx1"/>
                    </a:solidFill>
                  </a:rPr>
                  <a:t>Source: Defra</a:t>
                </a:r>
              </a:p>
            </c:rich>
          </c:tx>
          <c:layout>
            <c:manualLayout>
              <c:xMode val="edge"/>
              <c:yMode val="edge"/>
              <c:x val="1.4075617283950469E-3"/>
              <c:y val="0.95737268518518515"/>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731069568"/>
        <c:crosses val="autoZero"/>
        <c:auto val="0"/>
        <c:lblOffset val="100"/>
        <c:baseTimeUnit val="months"/>
        <c:majorUnit val="12"/>
        <c:majorTimeUnit val="months"/>
      </c:dateAx>
      <c:valAx>
        <c:axId val="7310695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GB" sz="1200" b="0"/>
                  <a:t>Thousand head</a:t>
                </a:r>
              </a:p>
            </c:rich>
          </c:tx>
          <c:layout>
            <c:manualLayout>
              <c:xMode val="edge"/>
              <c:yMode val="edge"/>
              <c:x val="1.1957025350349898E-2"/>
              <c:y val="0.35617006706813559"/>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73106333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100">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607695</xdr:colOff>
      <xdr:row>0</xdr:row>
      <xdr:rowOff>1</xdr:rowOff>
    </xdr:from>
    <xdr:to>
      <xdr:col>5</xdr:col>
      <xdr:colOff>10795</xdr:colOff>
      <xdr:row>2</xdr:row>
      <xdr:rowOff>10796</xdr:rowOff>
    </xdr:to>
    <xdr:pic>
      <xdr:nvPicPr>
        <xdr:cNvPr id="2" name="Gradientbar">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7695" y="1"/>
          <a:ext cx="8787765"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1</xdr:rowOff>
    </xdr:from>
    <xdr:to>
      <xdr:col>1</xdr:col>
      <xdr:colOff>63500</xdr:colOff>
      <xdr:row>2</xdr:row>
      <xdr:rowOff>10796</xdr:rowOff>
    </xdr:to>
    <xdr:pic>
      <xdr:nvPicPr>
        <xdr:cNvPr id="3" name="Logo">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
          <a:ext cx="676275"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571500</xdr:colOff>
      <xdr:row>0</xdr:row>
      <xdr:rowOff>1</xdr:rowOff>
    </xdr:from>
    <xdr:to>
      <xdr:col>19</xdr:col>
      <xdr:colOff>12064</xdr:colOff>
      <xdr:row>2</xdr:row>
      <xdr:rowOff>10796</xdr:rowOff>
    </xdr:to>
    <xdr:pic>
      <xdr:nvPicPr>
        <xdr:cNvPr id="2" name="Gradientbar">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0" y="1"/>
          <a:ext cx="15133319"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2382</xdr:colOff>
      <xdr:row>0</xdr:row>
      <xdr:rowOff>1</xdr:rowOff>
    </xdr:from>
    <xdr:to>
      <xdr:col>1</xdr:col>
      <xdr:colOff>67469</xdr:colOff>
      <xdr:row>2</xdr:row>
      <xdr:rowOff>10796</xdr:rowOff>
    </xdr:to>
    <xdr:pic>
      <xdr:nvPicPr>
        <xdr:cNvPr id="3" name="Logo">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2" y="1"/>
          <a:ext cx="671512"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285750</xdr:colOff>
      <xdr:row>1</xdr:row>
      <xdr:rowOff>28575</xdr:rowOff>
    </xdr:from>
    <xdr:to>
      <xdr:col>11</xdr:col>
      <xdr:colOff>60150</xdr:colOff>
      <xdr:row>27</xdr:row>
      <xdr:rowOff>138525</xdr:rowOff>
    </xdr:to>
    <xdr:graphicFrame macro="">
      <xdr:nvGraphicFramePr>
        <xdr:cNvPr id="3" name="Chart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0.84127</cdr:x>
      <cdr:y>0</cdr:y>
    </cdr:from>
    <cdr:to>
      <cdr:x>1</cdr:x>
      <cdr:y>0.10802</cdr:y>
    </cdr:to>
    <cdr:pic>
      <cdr:nvPicPr>
        <cdr:cNvPr id="2" name="chart">
          <a:extLst xmlns:a="http://schemas.openxmlformats.org/drawingml/2006/main">
            <a:ext uri="{FF2B5EF4-FFF2-40B4-BE49-F238E27FC236}">
              <a16:creationId xmlns:a16="http://schemas.microsoft.com/office/drawing/2014/main" id="{6920CF1B-BFAB-482F-9003-7B12B3C275E6}"/>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451429" y="0"/>
          <a:ext cx="1028571" cy="466667"/>
        </a:xfrm>
        <a:prstGeom xmlns:a="http://schemas.openxmlformats.org/drawingml/2006/main" prst="rect">
          <a:avLst/>
        </a:prstGeom>
      </cdr:spPr>
    </cdr:pic>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sers/yaos/Downloads/UK-Beef-Trade-February-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okups"/>
    </sheetNames>
    <sheetDataSet>
      <sheetData sheetId="0" refreshError="1"/>
    </sheetDataSet>
  </externalBook>
</externalLink>
</file>

<file path=xl/theme/theme1.xml><?xml version="1.0" encoding="utf-8"?>
<a:theme xmlns:a="http://schemas.openxmlformats.org/drawingml/2006/main" name="Office Theme">
  <a:themeElements>
    <a:clrScheme name="AHDB graphs">
      <a:dk1>
        <a:srgbClr val="575756"/>
      </a:dk1>
      <a:lt1>
        <a:srgbClr val="FFFFFF"/>
      </a:lt1>
      <a:dk2>
        <a:srgbClr val="974008"/>
      </a:dk2>
      <a:lt2>
        <a:srgbClr val="AA977D"/>
      </a:lt2>
      <a:accent1>
        <a:srgbClr val="0090D3"/>
      </a:accent1>
      <a:accent2>
        <a:srgbClr val="C8D300"/>
      </a:accent2>
      <a:accent3>
        <a:srgbClr val="DA5914"/>
      </a:accent3>
      <a:accent4>
        <a:srgbClr val="B3C6CE"/>
      </a:accent4>
      <a:accent5>
        <a:srgbClr val="1E4451"/>
      </a:accent5>
      <a:accent6>
        <a:srgbClr val="DFD5B3"/>
      </a:accent6>
      <a:hlink>
        <a:srgbClr val="0090D3"/>
      </a:hlink>
      <a:folHlink>
        <a:srgbClr val="8B9C2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ahdb.org.uk/market-intelligence-data-and-analysis-team" TargetMode="External"/><Relationship Id="rId2" Type="http://schemas.openxmlformats.org/officeDocument/2006/relationships/hyperlink" Target="https://ahdb.org.uk/" TargetMode="External"/><Relationship Id="rId1" Type="http://schemas.openxmlformats.org/officeDocument/2006/relationships/hyperlink" Target="mailto:datum@ahdb.org.uk" TargetMode="External"/><Relationship Id="rId5" Type="http://schemas.openxmlformats.org/officeDocument/2006/relationships/printerSettings" Target="../printerSettings/printerSettings5.bin"/><Relationship Id="rId4" Type="http://schemas.openxmlformats.org/officeDocument/2006/relationships/hyperlink" Target="https://ahdb.org.uk/market-intelligence-data-and-analysis-tea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T44"/>
  <sheetViews>
    <sheetView showGridLines="0" tabSelected="1" zoomScale="96" zoomScaleNormal="96" workbookViewId="0">
      <pane xSplit="2" ySplit="9" topLeftCell="C28" activePane="bottomRight" state="frozen"/>
      <selection pane="topRight" activeCell="B1" sqref="B1"/>
      <selection pane="bottomLeft" activeCell="A10" sqref="A10"/>
      <selection pane="bottomRight" activeCell="A6" sqref="A6"/>
    </sheetView>
  </sheetViews>
  <sheetFormatPr defaultColWidth="20.7265625" defaultRowHeight="15" customHeight="1" x14ac:dyDescent="0.35"/>
  <cols>
    <col min="1" max="1" width="8.81640625" style="10" customWidth="1"/>
    <col min="2" max="2" width="20.7265625" style="24"/>
    <col min="3" max="5" width="35.7265625" style="10" customWidth="1"/>
    <col min="6" max="6" width="11.54296875" style="10" customWidth="1"/>
    <col min="7" max="7" width="11.453125" style="10" customWidth="1"/>
    <col min="8" max="8" width="20.7265625" style="10"/>
    <col min="9" max="9" width="9.26953125" style="10" bestFit="1" customWidth="1"/>
    <col min="10" max="13" width="11.453125" style="10" customWidth="1"/>
    <col min="14" max="14" width="20.7265625" style="10"/>
    <col min="15" max="15" width="11.54296875" style="10" customWidth="1"/>
    <col min="16" max="17" width="11.453125" style="10" customWidth="1"/>
    <col min="18" max="18" width="18" style="10" bestFit="1" customWidth="1"/>
    <col min="19" max="19" width="19.26953125" style="10" bestFit="1" customWidth="1"/>
    <col min="20" max="16384" width="20.7265625" style="10"/>
  </cols>
  <sheetData>
    <row r="3" spans="1:20" ht="21" customHeight="1" x14ac:dyDescent="0.4">
      <c r="A3" s="27" t="s">
        <v>33</v>
      </c>
      <c r="B3" s="11"/>
      <c r="C3" s="11"/>
      <c r="D3" s="11"/>
    </row>
    <row r="4" spans="1:20" s="12" customFormat="1" ht="15.65" customHeight="1" x14ac:dyDescent="0.35">
      <c r="A4" s="25" t="s">
        <v>58</v>
      </c>
      <c r="B4" s="25"/>
      <c r="C4" s="25"/>
      <c r="D4" s="25"/>
      <c r="E4" s="25"/>
      <c r="F4" s="25"/>
      <c r="G4" s="25"/>
      <c r="H4" s="25"/>
      <c r="I4" s="25"/>
      <c r="J4" s="25"/>
      <c r="K4" s="25"/>
      <c r="N4" s="13"/>
      <c r="O4" s="13"/>
      <c r="P4" s="13"/>
      <c r="Q4" s="13"/>
      <c r="R4" s="13"/>
      <c r="S4" s="13"/>
      <c r="T4" s="13"/>
    </row>
    <row r="5" spans="1:20" s="14" customFormat="1" ht="15.65" customHeight="1" x14ac:dyDescent="0.35">
      <c r="A5" s="26" t="s">
        <v>28</v>
      </c>
      <c r="B5" s="25"/>
      <c r="C5" s="25"/>
      <c r="D5" s="25"/>
      <c r="E5" s="25"/>
      <c r="F5" s="25"/>
      <c r="G5" s="25"/>
      <c r="H5" s="25"/>
      <c r="I5" s="25"/>
      <c r="J5" s="25"/>
      <c r="K5" s="25"/>
      <c r="N5" s="13"/>
      <c r="O5" s="13"/>
      <c r="P5" s="13"/>
      <c r="Q5" s="13"/>
      <c r="R5" s="13"/>
      <c r="S5" s="13"/>
      <c r="T5" s="13"/>
    </row>
    <row r="6" spans="1:20" s="15" customFormat="1" ht="15.65" customHeight="1" x14ac:dyDescent="0.35">
      <c r="A6" s="26" t="s">
        <v>61</v>
      </c>
      <c r="B6" s="17"/>
      <c r="C6" s="17"/>
      <c r="D6" s="17"/>
      <c r="E6" s="17"/>
      <c r="F6" s="17"/>
      <c r="G6" s="17"/>
      <c r="H6" s="17"/>
      <c r="I6" s="17"/>
      <c r="J6" s="17"/>
      <c r="K6" s="17"/>
      <c r="N6" s="13"/>
      <c r="O6" s="13"/>
      <c r="P6" s="13"/>
      <c r="Q6" s="13"/>
      <c r="R6" s="13"/>
      <c r="S6" s="13"/>
      <c r="T6" s="13"/>
    </row>
    <row r="7" spans="1:20" s="15" customFormat="1" ht="15" customHeight="1" x14ac:dyDescent="0.35">
      <c r="B7" s="16"/>
      <c r="C7" s="104" t="s">
        <v>55</v>
      </c>
      <c r="D7" s="104" t="s">
        <v>56</v>
      </c>
      <c r="E7" s="104" t="s">
        <v>56</v>
      </c>
      <c r="F7" s="17"/>
      <c r="G7" s="17"/>
      <c r="H7" s="13"/>
    </row>
    <row r="8" spans="1:20" ht="15" customHeight="1" x14ac:dyDescent="0.35">
      <c r="B8" s="110" t="s">
        <v>0</v>
      </c>
      <c r="C8" s="18" t="s">
        <v>29</v>
      </c>
      <c r="D8" s="19" t="s">
        <v>30</v>
      </c>
      <c r="E8" s="19" t="s">
        <v>31</v>
      </c>
    </row>
    <row r="9" spans="1:20" ht="42.65" customHeight="1" x14ac:dyDescent="0.35">
      <c r="B9" s="111"/>
      <c r="C9" s="20" t="s">
        <v>15</v>
      </c>
      <c r="D9" s="20" t="s">
        <v>16</v>
      </c>
      <c r="E9" s="21" t="s">
        <v>17</v>
      </c>
    </row>
    <row r="10" spans="1:20" ht="15" customHeight="1" x14ac:dyDescent="0.35">
      <c r="B10" s="28">
        <v>39052</v>
      </c>
      <c r="C10" s="30">
        <v>2005.121647176052</v>
      </c>
      <c r="D10" s="30">
        <v>452.00312129760664</v>
      </c>
      <c r="E10" s="30">
        <v>485.61390335579836</v>
      </c>
      <c r="G10" s="22"/>
      <c r="H10" s="22"/>
      <c r="I10" s="22"/>
    </row>
    <row r="11" spans="1:20" ht="15" customHeight="1" x14ac:dyDescent="0.35">
      <c r="B11" s="29">
        <v>39234</v>
      </c>
      <c r="C11" s="31">
        <v>1937.309953183712</v>
      </c>
      <c r="D11" s="31">
        <v>437.27206090043711</v>
      </c>
      <c r="E11" s="31">
        <v>445.8919927304683</v>
      </c>
      <c r="G11" s="22"/>
      <c r="H11" s="22"/>
      <c r="I11" s="22"/>
    </row>
    <row r="12" spans="1:20" ht="15" customHeight="1" x14ac:dyDescent="0.35">
      <c r="B12" s="28">
        <v>39417</v>
      </c>
      <c r="C12" s="30">
        <v>1961.5346557964276</v>
      </c>
      <c r="D12" s="30">
        <v>427.04274925543137</v>
      </c>
      <c r="E12" s="30">
        <v>455.17318195415095</v>
      </c>
      <c r="G12" s="22"/>
      <c r="H12" s="22"/>
      <c r="I12" s="22"/>
    </row>
    <row r="13" spans="1:20" ht="15" customHeight="1" x14ac:dyDescent="0.35">
      <c r="B13" s="29">
        <v>39600</v>
      </c>
      <c r="C13" s="31">
        <v>1891.5262879558454</v>
      </c>
      <c r="D13" s="31">
        <v>429.14701061350621</v>
      </c>
      <c r="E13" s="31">
        <v>449.55324727866088</v>
      </c>
      <c r="G13" s="22"/>
      <c r="H13" s="22"/>
      <c r="I13" s="22"/>
    </row>
    <row r="14" spans="1:20" ht="15" customHeight="1" x14ac:dyDescent="0.35">
      <c r="B14" s="28">
        <v>39783</v>
      </c>
      <c r="C14" s="30">
        <v>1886.3194101240408</v>
      </c>
      <c r="D14" s="30">
        <v>421.92712052063496</v>
      </c>
      <c r="E14" s="30">
        <v>455.90422943617887</v>
      </c>
      <c r="G14" s="22"/>
      <c r="H14" s="22"/>
      <c r="I14" s="22"/>
    </row>
    <row r="15" spans="1:20" ht="15" customHeight="1" x14ac:dyDescent="0.35">
      <c r="B15" s="29">
        <v>39965</v>
      </c>
      <c r="C15" s="31">
        <v>1838.3346182736116</v>
      </c>
      <c r="D15" s="31">
        <v>411.16343258488365</v>
      </c>
      <c r="E15" s="31">
        <v>459.93222137318406</v>
      </c>
      <c r="G15" s="22"/>
      <c r="H15" s="22"/>
      <c r="I15" s="22"/>
    </row>
    <row r="16" spans="1:20" ht="15" customHeight="1" x14ac:dyDescent="0.35">
      <c r="B16" s="28">
        <v>40148</v>
      </c>
      <c r="C16" s="30">
        <v>1848.9216592404857</v>
      </c>
      <c r="D16" s="30">
        <v>418.24592135633378</v>
      </c>
      <c r="E16" s="30">
        <v>483.54595412360459</v>
      </c>
      <c r="G16" s="22"/>
      <c r="H16" s="22"/>
      <c r="I16" s="22"/>
    </row>
    <row r="17" spans="2:9" ht="15" customHeight="1" x14ac:dyDescent="0.35">
      <c r="B17" s="29">
        <v>40330</v>
      </c>
      <c r="C17" s="31">
        <v>1829.7321558487288</v>
      </c>
      <c r="D17" s="31">
        <v>403.8807106819304</v>
      </c>
      <c r="E17" s="31">
        <v>509.59598424119076</v>
      </c>
      <c r="G17" s="22"/>
      <c r="H17" s="22"/>
      <c r="I17" s="22"/>
    </row>
    <row r="18" spans="2:9" ht="15" customHeight="1" x14ac:dyDescent="0.35">
      <c r="B18" s="28">
        <v>40513</v>
      </c>
      <c r="C18" s="30">
        <v>1831.8355760966165</v>
      </c>
      <c r="D18" s="30">
        <v>422.80287631931873</v>
      </c>
      <c r="E18" s="30">
        <v>510.34942355205123</v>
      </c>
      <c r="G18" s="22"/>
      <c r="H18" s="22"/>
      <c r="I18" s="22"/>
    </row>
    <row r="19" spans="2:9" ht="15" customHeight="1" x14ac:dyDescent="0.35">
      <c r="B19" s="29">
        <v>40695</v>
      </c>
      <c r="C19" s="31">
        <v>1795.7965400104292</v>
      </c>
      <c r="D19" s="31">
        <v>410.13783225561667</v>
      </c>
      <c r="E19" s="31">
        <v>510.2584786859876</v>
      </c>
      <c r="G19" s="22"/>
      <c r="H19" s="22"/>
      <c r="I19" s="22"/>
    </row>
    <row r="20" spans="2:9" ht="15" customHeight="1" x14ac:dyDescent="0.35">
      <c r="B20" s="28">
        <v>40878</v>
      </c>
      <c r="C20" s="30">
        <v>1782.6829192680934</v>
      </c>
      <c r="D20" s="30">
        <v>416.50912355289427</v>
      </c>
      <c r="E20" s="30">
        <v>516.39532346453052</v>
      </c>
      <c r="G20" s="22"/>
      <c r="H20" s="22"/>
      <c r="I20" s="22"/>
    </row>
    <row r="21" spans="2:9" ht="15" customHeight="1" x14ac:dyDescent="0.35">
      <c r="B21" s="29">
        <v>41061</v>
      </c>
      <c r="C21" s="31">
        <v>1796.2425887547274</v>
      </c>
      <c r="D21" s="31">
        <v>387.84647381562087</v>
      </c>
      <c r="E21" s="31">
        <v>523.53962806526181</v>
      </c>
      <c r="G21" s="22"/>
      <c r="H21" s="22"/>
      <c r="I21" s="22"/>
    </row>
    <row r="22" spans="2:9" ht="15" customHeight="1" x14ac:dyDescent="0.35">
      <c r="B22" s="28">
        <v>41244</v>
      </c>
      <c r="C22" s="30">
        <v>1785.7523290403533</v>
      </c>
      <c r="D22" s="30">
        <v>394.13915914894869</v>
      </c>
      <c r="E22" s="30">
        <v>532.39391933739057</v>
      </c>
      <c r="G22" s="22"/>
      <c r="H22" s="22"/>
      <c r="I22" s="22"/>
    </row>
    <row r="23" spans="2:9" s="23" customFormat="1" ht="15" customHeight="1" x14ac:dyDescent="0.35">
      <c r="B23" s="29">
        <v>41426</v>
      </c>
      <c r="C23" s="31">
        <v>1781.8552433840282</v>
      </c>
      <c r="D23" s="31">
        <v>386.666952618425</v>
      </c>
      <c r="E23" s="31">
        <v>538.46525166307993</v>
      </c>
      <c r="G23" s="22"/>
      <c r="H23" s="22"/>
      <c r="I23" s="22"/>
    </row>
    <row r="24" spans="2:9" s="23" customFormat="1" ht="15" customHeight="1" x14ac:dyDescent="0.35">
      <c r="B24" s="28">
        <v>41609</v>
      </c>
      <c r="C24" s="30">
        <v>1816.5531799045727</v>
      </c>
      <c r="D24" s="30">
        <v>402.33371546961354</v>
      </c>
      <c r="E24" s="30">
        <v>543.3865857964887</v>
      </c>
      <c r="G24" s="22"/>
      <c r="H24" s="22"/>
      <c r="I24" s="22"/>
    </row>
    <row r="25" spans="2:9" ht="15" customHeight="1" x14ac:dyDescent="0.35">
      <c r="B25" s="29">
        <v>41791</v>
      </c>
      <c r="C25" s="31">
        <v>1841.0348916172654</v>
      </c>
      <c r="D25" s="31">
        <v>408.40292017883542</v>
      </c>
      <c r="E25" s="31">
        <v>538.5096886521269</v>
      </c>
      <c r="G25" s="22"/>
      <c r="H25" s="22"/>
      <c r="I25" s="22"/>
    </row>
    <row r="26" spans="2:9" ht="15" customHeight="1" x14ac:dyDescent="0.35">
      <c r="B26" s="28">
        <v>41974</v>
      </c>
      <c r="C26" s="30">
        <v>1883.0072214888157</v>
      </c>
      <c r="D26" s="30">
        <v>409.26135404379284</v>
      </c>
      <c r="E26" s="30">
        <v>542.93648913672689</v>
      </c>
      <c r="G26" s="22"/>
      <c r="H26" s="22"/>
      <c r="I26" s="22"/>
    </row>
    <row r="27" spans="2:9" ht="15" customHeight="1" x14ac:dyDescent="0.35">
      <c r="B27" s="29">
        <v>42156</v>
      </c>
      <c r="C27" s="31">
        <v>1895.3828880781493</v>
      </c>
      <c r="D27" s="31">
        <v>386.07646404241711</v>
      </c>
      <c r="E27" s="31">
        <v>545.16126992810098</v>
      </c>
      <c r="H27" s="22"/>
      <c r="I27" s="22"/>
    </row>
    <row r="28" spans="2:9" ht="15" customHeight="1" x14ac:dyDescent="0.35">
      <c r="B28" s="28">
        <v>42339</v>
      </c>
      <c r="C28" s="30">
        <v>1918.0766707409844</v>
      </c>
      <c r="D28" s="30">
        <v>369.68988093361008</v>
      </c>
      <c r="E28" s="30">
        <v>560.38004070131547</v>
      </c>
      <c r="H28" s="22"/>
      <c r="I28" s="22"/>
    </row>
    <row r="29" spans="2:9" ht="15" customHeight="1" x14ac:dyDescent="0.35">
      <c r="B29" s="29">
        <v>42522</v>
      </c>
      <c r="C29" s="31">
        <v>1897.1272232035692</v>
      </c>
      <c r="D29" s="31">
        <v>346.23746881626909</v>
      </c>
      <c r="E29" s="31">
        <v>570.05719630814031</v>
      </c>
      <c r="H29" s="22"/>
      <c r="I29" s="22"/>
    </row>
    <row r="30" spans="2:9" ht="15" customHeight="1" x14ac:dyDescent="0.35">
      <c r="B30" s="28">
        <v>42705</v>
      </c>
      <c r="C30" s="30">
        <v>1897.5679912851915</v>
      </c>
      <c r="D30" s="30">
        <v>348.68822130194116</v>
      </c>
      <c r="E30" s="30">
        <v>578.64764405299002</v>
      </c>
      <c r="H30" s="22"/>
      <c r="I30" s="22"/>
    </row>
    <row r="31" spans="2:9" ht="15" customHeight="1" x14ac:dyDescent="0.35">
      <c r="B31" s="29">
        <v>42887</v>
      </c>
      <c r="C31" s="31">
        <v>1891.4085984885946</v>
      </c>
      <c r="D31" s="31">
        <v>346.14667581929734</v>
      </c>
      <c r="E31" s="31">
        <v>566.90485805586934</v>
      </c>
      <c r="H31" s="22"/>
      <c r="I31" s="22"/>
    </row>
    <row r="32" spans="2:9" ht="15" customHeight="1" x14ac:dyDescent="0.35">
      <c r="B32" s="28">
        <v>43070</v>
      </c>
      <c r="C32" s="30">
        <v>1903.9999067766146</v>
      </c>
      <c r="D32" s="30">
        <v>350.30627123954281</v>
      </c>
      <c r="E32" s="30">
        <v>543.7464980571574</v>
      </c>
      <c r="G32" s="93"/>
      <c r="H32" s="22"/>
      <c r="I32" s="22"/>
    </row>
    <row r="33" spans="2:9" ht="15" customHeight="1" x14ac:dyDescent="0.35">
      <c r="B33" s="29">
        <v>43252</v>
      </c>
      <c r="C33" s="31">
        <v>1882.5777949149997</v>
      </c>
      <c r="D33" s="31">
        <v>329.73289066245434</v>
      </c>
      <c r="E33" s="31">
        <v>521.7849906166382</v>
      </c>
      <c r="F33" s="91"/>
      <c r="G33" s="22"/>
      <c r="H33" s="22"/>
      <c r="I33" s="22"/>
    </row>
    <row r="34" spans="2:9" ht="15" customHeight="1" x14ac:dyDescent="0.35">
      <c r="B34" s="28">
        <v>43435</v>
      </c>
      <c r="C34" s="30">
        <v>1878.7625771414355</v>
      </c>
      <c r="D34" s="30">
        <v>324.07596022786811</v>
      </c>
      <c r="E34" s="30">
        <v>524.07763472544423</v>
      </c>
      <c r="F34" s="91"/>
      <c r="G34" s="22"/>
      <c r="H34" s="22"/>
      <c r="I34" s="22"/>
    </row>
    <row r="35" spans="2:9" ht="15" customHeight="1" x14ac:dyDescent="0.35">
      <c r="B35" s="29">
        <v>43617</v>
      </c>
      <c r="C35" s="31">
        <v>1871.4620741737233</v>
      </c>
      <c r="D35" s="31">
        <v>292.87909496085189</v>
      </c>
      <c r="E35" s="31">
        <v>522.47142698803441</v>
      </c>
      <c r="F35" s="92"/>
      <c r="G35" s="22"/>
      <c r="H35" s="22"/>
    </row>
    <row r="36" spans="2:9" ht="15" customHeight="1" x14ac:dyDescent="0.35">
      <c r="B36" s="28">
        <v>43800</v>
      </c>
      <c r="C36" s="30">
        <v>1867.4630286558436</v>
      </c>
      <c r="D36" s="30">
        <v>299.32595772365084</v>
      </c>
      <c r="E36" s="30">
        <v>519.2191977685543</v>
      </c>
      <c r="F36" s="91"/>
      <c r="G36" s="22"/>
      <c r="H36" s="22"/>
    </row>
    <row r="37" spans="2:9" ht="15" customHeight="1" x14ac:dyDescent="0.35">
      <c r="B37" s="29">
        <v>43983</v>
      </c>
      <c r="C37" s="31">
        <v>1850.228267392511</v>
      </c>
      <c r="D37" s="31">
        <v>266.46037216928272</v>
      </c>
      <c r="E37" s="31">
        <v>517.98789036105461</v>
      </c>
      <c r="F37" s="91"/>
      <c r="G37" s="22"/>
      <c r="H37" s="22"/>
    </row>
    <row r="38" spans="2:9" ht="15" customHeight="1" x14ac:dyDescent="0.35">
      <c r="B38" s="28">
        <v>44166</v>
      </c>
      <c r="C38" s="30">
        <v>1855.9540899485248</v>
      </c>
      <c r="D38" s="30">
        <v>264.86799999999999</v>
      </c>
      <c r="E38" s="30">
        <v>527.31600000000003</v>
      </c>
      <c r="F38" s="91"/>
      <c r="G38" s="22"/>
      <c r="H38" s="22"/>
    </row>
    <row r="39" spans="2:9" ht="15" customHeight="1" x14ac:dyDescent="0.35">
      <c r="B39" s="29">
        <v>44348</v>
      </c>
      <c r="C39" s="31">
        <v>1850.0419999999999</v>
      </c>
      <c r="D39" s="31">
        <v>234.523</v>
      </c>
      <c r="E39" s="31">
        <v>536.03399999999999</v>
      </c>
      <c r="F39" s="91"/>
      <c r="G39" s="22"/>
      <c r="H39" s="22"/>
    </row>
    <row r="40" spans="2:9" ht="15" customHeight="1" x14ac:dyDescent="0.35">
      <c r="B40" s="28">
        <v>44531</v>
      </c>
      <c r="C40" s="30">
        <v>1858.6469999999999</v>
      </c>
      <c r="D40" s="30">
        <v>233.143</v>
      </c>
      <c r="E40" s="30">
        <v>555.38900000000001</v>
      </c>
      <c r="F40" s="91"/>
      <c r="G40" s="22"/>
      <c r="H40" s="22"/>
    </row>
    <row r="41" spans="2:9" ht="15" customHeight="1" x14ac:dyDescent="0.35">
      <c r="B41" s="29">
        <v>44713</v>
      </c>
      <c r="C41" s="31">
        <v>1841.845</v>
      </c>
      <c r="D41" s="31">
        <v>217.85599999999999</v>
      </c>
      <c r="E41" s="31">
        <v>568.755</v>
      </c>
      <c r="F41" s="91"/>
      <c r="G41" s="22"/>
      <c r="H41" s="22"/>
    </row>
    <row r="42" spans="2:9" ht="15" customHeight="1" x14ac:dyDescent="0.35">
      <c r="B42" s="28">
        <v>44896</v>
      </c>
      <c r="C42" s="30">
        <v>1848.2539999999999</v>
      </c>
      <c r="D42" s="30">
        <v>230.25700000000001</v>
      </c>
      <c r="E42" s="30">
        <v>585.63099999999997</v>
      </c>
      <c r="F42" s="91"/>
      <c r="G42" s="22"/>
      <c r="H42" s="22"/>
    </row>
    <row r="43" spans="2:9" ht="15" customHeight="1" x14ac:dyDescent="0.35">
      <c r="B43" s="29">
        <v>45078</v>
      </c>
      <c r="C43" s="31">
        <v>1836.164</v>
      </c>
      <c r="D43" s="31">
        <v>223.762</v>
      </c>
      <c r="E43" s="31">
        <v>581.303</v>
      </c>
      <c r="F43" s="91"/>
      <c r="G43" s="22"/>
      <c r="H43" s="22"/>
    </row>
    <row r="44" spans="2:9" ht="15" customHeight="1" x14ac:dyDescent="0.35">
      <c r="B44" s="28">
        <v>45261</v>
      </c>
      <c r="C44" s="30">
        <v>1839.277</v>
      </c>
      <c r="D44" s="30">
        <v>235.399</v>
      </c>
      <c r="E44" s="30">
        <v>579.29600000000005</v>
      </c>
      <c r="F44" s="91"/>
      <c r="G44" s="22"/>
      <c r="H44" s="22"/>
    </row>
  </sheetData>
  <mergeCells count="1">
    <mergeCell ref="B8:B9"/>
  </mergeCells>
  <pageMargins left="0.75" right="0.75" top="1" bottom="1" header="0.5" footer="0.5"/>
  <pageSetup paperSize="9" scale="55"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T47"/>
  <sheetViews>
    <sheetView showGridLines="0" zoomScaleNormal="100" workbookViewId="0">
      <pane xSplit="2" ySplit="9" topLeftCell="C22" activePane="bottomRight" state="frozen"/>
      <selection pane="topRight" activeCell="B1" sqref="B1"/>
      <selection pane="bottomLeft" activeCell="A10" sqref="A10"/>
      <selection pane="bottomRight" activeCell="A6" sqref="A6"/>
    </sheetView>
  </sheetViews>
  <sheetFormatPr defaultColWidth="20.7265625" defaultRowHeight="15" customHeight="1" x14ac:dyDescent="0.35"/>
  <cols>
    <col min="1" max="1" width="8.81640625" style="46" customWidth="1"/>
    <col min="2" max="2" width="20.7265625" style="47"/>
    <col min="3" max="7" width="12.7265625" style="46" customWidth="1"/>
    <col min="8" max="8" width="3.7265625" style="46" customWidth="1"/>
    <col min="9" max="13" width="12.7265625" style="46" customWidth="1"/>
    <col min="14" max="14" width="3.7265625" style="46" customWidth="1"/>
    <col min="15" max="19" width="12.7265625" style="46" customWidth="1"/>
    <col min="20" max="16384" width="20.7265625" style="46"/>
  </cols>
  <sheetData>
    <row r="3" spans="1:20" ht="21" customHeight="1" x14ac:dyDescent="0.35">
      <c r="A3" s="48" t="s">
        <v>2</v>
      </c>
      <c r="B3" s="11"/>
      <c r="C3" s="11"/>
      <c r="D3" s="11"/>
    </row>
    <row r="4" spans="1:20" s="12" customFormat="1" ht="15.65" customHeight="1" x14ac:dyDescent="0.35">
      <c r="A4" s="25" t="s">
        <v>27</v>
      </c>
      <c r="B4" s="25"/>
      <c r="C4" s="25"/>
      <c r="D4" s="25"/>
      <c r="E4" s="25"/>
      <c r="F4" s="25"/>
      <c r="G4" s="25"/>
      <c r="H4" s="25"/>
      <c r="I4" s="25"/>
      <c r="J4" s="25"/>
      <c r="K4" s="25"/>
      <c r="N4" s="49"/>
      <c r="O4" s="49"/>
      <c r="P4" s="49"/>
      <c r="Q4" s="49"/>
      <c r="R4" s="49"/>
      <c r="S4" s="49"/>
      <c r="T4" s="49"/>
    </row>
    <row r="5" spans="1:20" s="50" customFormat="1" ht="15.65" customHeight="1" x14ac:dyDescent="0.35">
      <c r="A5" s="26" t="s">
        <v>28</v>
      </c>
      <c r="B5" s="25"/>
      <c r="C5" s="25"/>
      <c r="D5" s="25"/>
      <c r="E5" s="25"/>
      <c r="F5" s="25"/>
      <c r="G5" s="25"/>
      <c r="H5" s="25"/>
      <c r="I5" s="25"/>
      <c r="J5" s="25"/>
      <c r="K5" s="25"/>
      <c r="N5" s="49"/>
      <c r="O5" s="49"/>
      <c r="P5" s="49"/>
      <c r="Q5" s="49"/>
      <c r="R5" s="49"/>
      <c r="S5" s="49"/>
      <c r="T5" s="49"/>
    </row>
    <row r="6" spans="1:20" s="51" customFormat="1" ht="15.65" customHeight="1" x14ac:dyDescent="0.35">
      <c r="A6" s="26" t="s">
        <v>60</v>
      </c>
      <c r="B6" s="17"/>
      <c r="C6" s="17"/>
      <c r="D6" s="17"/>
      <c r="E6" s="17"/>
      <c r="F6" s="17"/>
      <c r="G6" s="17"/>
      <c r="H6" s="17"/>
      <c r="I6" s="17"/>
      <c r="J6" s="17"/>
      <c r="K6" s="17"/>
      <c r="N6" s="49"/>
      <c r="O6" s="49"/>
      <c r="P6" s="49"/>
      <c r="Q6" s="49"/>
      <c r="R6" s="49"/>
      <c r="S6" s="49"/>
      <c r="T6" s="49"/>
    </row>
    <row r="7" spans="1:20" s="51" customFormat="1" ht="15" customHeight="1" x14ac:dyDescent="0.35">
      <c r="B7" s="16"/>
      <c r="C7" s="106" t="s">
        <v>63</v>
      </c>
      <c r="D7" s="106" t="s">
        <v>63</v>
      </c>
      <c r="E7" s="106" t="s">
        <v>63</v>
      </c>
      <c r="F7" s="106" t="s">
        <v>63</v>
      </c>
      <c r="G7" s="107"/>
      <c r="H7" s="107"/>
      <c r="I7" s="106" t="s">
        <v>62</v>
      </c>
      <c r="J7" s="106" t="s">
        <v>62</v>
      </c>
      <c r="K7" s="106" t="s">
        <v>62</v>
      </c>
      <c r="L7" s="106" t="s">
        <v>62</v>
      </c>
      <c r="M7" s="108"/>
      <c r="N7" s="109"/>
      <c r="O7" s="106" t="s">
        <v>54</v>
      </c>
      <c r="P7" s="106" t="s">
        <v>54</v>
      </c>
      <c r="Q7" s="106" t="s">
        <v>54</v>
      </c>
      <c r="R7" s="106" t="s">
        <v>54</v>
      </c>
      <c r="S7" s="109"/>
      <c r="T7" s="49"/>
    </row>
    <row r="8" spans="1:20" ht="15" customHeight="1" x14ac:dyDescent="0.35">
      <c r="B8" s="114" t="s">
        <v>0</v>
      </c>
      <c r="C8" s="112" t="s">
        <v>3</v>
      </c>
      <c r="D8" s="113"/>
      <c r="E8" s="113"/>
      <c r="F8" s="113"/>
      <c r="G8" s="113"/>
      <c r="I8" s="112" t="s">
        <v>7</v>
      </c>
      <c r="J8" s="113"/>
      <c r="K8" s="113"/>
      <c r="L8" s="113"/>
      <c r="M8" s="113"/>
      <c r="O8" s="112" t="s">
        <v>8</v>
      </c>
      <c r="P8" s="113"/>
      <c r="Q8" s="113"/>
      <c r="R8" s="113"/>
      <c r="S8" s="113"/>
    </row>
    <row r="9" spans="1:20" ht="30" customHeight="1" x14ac:dyDescent="0.35">
      <c r="B9" s="111"/>
      <c r="C9" s="21" t="s">
        <v>4</v>
      </c>
      <c r="D9" s="21" t="s">
        <v>43</v>
      </c>
      <c r="E9" s="21" t="s">
        <v>5</v>
      </c>
      <c r="F9" s="44" t="s">
        <v>6</v>
      </c>
      <c r="G9" s="45" t="s">
        <v>44</v>
      </c>
      <c r="I9" s="21" t="s">
        <v>4</v>
      </c>
      <c r="J9" s="21" t="s">
        <v>43</v>
      </c>
      <c r="K9" s="21" t="s">
        <v>5</v>
      </c>
      <c r="L9" s="44" t="s">
        <v>6</v>
      </c>
      <c r="M9" s="45" t="s">
        <v>44</v>
      </c>
      <c r="O9" s="21" t="s">
        <v>4</v>
      </c>
      <c r="P9" s="21" t="s">
        <v>43</v>
      </c>
      <c r="Q9" s="21" t="s">
        <v>5</v>
      </c>
      <c r="R9" s="44" t="s">
        <v>6</v>
      </c>
      <c r="S9" s="45" t="s">
        <v>44</v>
      </c>
    </row>
    <row r="10" spans="1:20" ht="15" customHeight="1" x14ac:dyDescent="0.35">
      <c r="B10" s="52">
        <v>1996</v>
      </c>
      <c r="C10" s="57">
        <v>1784.7449999999999</v>
      </c>
      <c r="D10" s="57">
        <v>296.74299999999999</v>
      </c>
      <c r="E10" s="57">
        <v>225</v>
      </c>
      <c r="F10" s="58">
        <v>280.82900000000001</v>
      </c>
      <c r="G10" s="59">
        <v>2587.317</v>
      </c>
      <c r="H10" s="60"/>
      <c r="I10" s="57">
        <v>814.61300000000006</v>
      </c>
      <c r="J10" s="57">
        <v>219</v>
      </c>
      <c r="K10" s="57">
        <v>514.53</v>
      </c>
      <c r="L10" s="58">
        <v>315</v>
      </c>
      <c r="M10" s="59">
        <v>1863.143</v>
      </c>
      <c r="N10" s="60"/>
      <c r="O10" s="57">
        <v>2599.3580000000002</v>
      </c>
      <c r="P10" s="57">
        <v>515.74299999999994</v>
      </c>
      <c r="Q10" s="57">
        <v>739.53</v>
      </c>
      <c r="R10" s="58">
        <v>595.82899999999995</v>
      </c>
      <c r="S10" s="59">
        <v>4450.46</v>
      </c>
    </row>
    <row r="11" spans="1:20" ht="15" customHeight="1" x14ac:dyDescent="0.35">
      <c r="B11" s="53">
        <v>1997</v>
      </c>
      <c r="C11" s="61">
        <v>1701.6679999999999</v>
      </c>
      <c r="D11" s="61">
        <v>280.75799999999998</v>
      </c>
      <c r="E11" s="61">
        <v>217</v>
      </c>
      <c r="F11" s="62">
        <v>279.19099999999997</v>
      </c>
      <c r="G11" s="63">
        <v>2478.6169999999997</v>
      </c>
      <c r="H11" s="60"/>
      <c r="I11" s="61">
        <v>804.44899999999996</v>
      </c>
      <c r="J11" s="61">
        <v>220</v>
      </c>
      <c r="K11" s="61">
        <v>513.75</v>
      </c>
      <c r="L11" s="62">
        <v>324</v>
      </c>
      <c r="M11" s="63">
        <v>1862.1990000000001</v>
      </c>
      <c r="N11" s="60"/>
      <c r="O11" s="61">
        <v>2506.1169999999997</v>
      </c>
      <c r="P11" s="61">
        <v>500.75799999999998</v>
      </c>
      <c r="Q11" s="61">
        <v>730.75</v>
      </c>
      <c r="R11" s="62">
        <v>603.19100000000003</v>
      </c>
      <c r="S11" s="63">
        <v>4340.8159999999998</v>
      </c>
    </row>
    <row r="12" spans="1:20" ht="15" customHeight="1" x14ac:dyDescent="0.35">
      <c r="B12" s="52">
        <v>1998</v>
      </c>
      <c r="C12" s="57">
        <v>1659.6489999999999</v>
      </c>
      <c r="D12" s="57">
        <v>276.33600000000001</v>
      </c>
      <c r="E12" s="57">
        <v>215.58</v>
      </c>
      <c r="F12" s="58">
        <v>287.661</v>
      </c>
      <c r="G12" s="59">
        <v>2439.2260000000001</v>
      </c>
      <c r="H12" s="60"/>
      <c r="I12" s="57">
        <v>842.80700000000002</v>
      </c>
      <c r="J12" s="57">
        <v>225.34299999999999</v>
      </c>
      <c r="K12" s="57">
        <v>534.52</v>
      </c>
      <c r="L12" s="58">
        <v>345</v>
      </c>
      <c r="M12" s="59">
        <v>1947.67</v>
      </c>
      <c r="N12" s="60"/>
      <c r="O12" s="57">
        <v>2502.4560000000001</v>
      </c>
      <c r="P12" s="57">
        <v>501.67899999999997</v>
      </c>
      <c r="Q12" s="57">
        <v>750.1</v>
      </c>
      <c r="R12" s="58">
        <v>632.66100000000006</v>
      </c>
      <c r="S12" s="59">
        <v>4386.8960000000006</v>
      </c>
    </row>
    <row r="13" spans="1:20" ht="15" customHeight="1" x14ac:dyDescent="0.35">
      <c r="B13" s="53">
        <v>1999</v>
      </c>
      <c r="C13" s="61">
        <v>1660.6279999999999</v>
      </c>
      <c r="D13" s="61">
        <v>278.83800000000002</v>
      </c>
      <c r="E13" s="61">
        <v>214.49</v>
      </c>
      <c r="F13" s="62">
        <v>286.35000000000002</v>
      </c>
      <c r="G13" s="63">
        <v>2440.306</v>
      </c>
      <c r="H13" s="60"/>
      <c r="I13" s="61">
        <v>835.16700000000003</v>
      </c>
      <c r="J13" s="61">
        <v>232.214</v>
      </c>
      <c r="K13" s="61">
        <v>524.75400000000002</v>
      </c>
      <c r="L13" s="62">
        <v>332</v>
      </c>
      <c r="M13" s="63">
        <v>1924.1350000000002</v>
      </c>
      <c r="N13" s="60"/>
      <c r="O13" s="61">
        <v>2495.7950000000001</v>
      </c>
      <c r="P13" s="61">
        <v>511.05200000000002</v>
      </c>
      <c r="Q13" s="61">
        <v>739.24400000000003</v>
      </c>
      <c r="R13" s="62">
        <v>618.35</v>
      </c>
      <c r="S13" s="63">
        <v>4364.4410000000007</v>
      </c>
    </row>
    <row r="14" spans="1:20" ht="15" customHeight="1" x14ac:dyDescent="0.35">
      <c r="B14" s="52">
        <v>2000</v>
      </c>
      <c r="C14" s="57">
        <v>1575.4839999999999</v>
      </c>
      <c r="D14" s="57">
        <v>268.59100000000001</v>
      </c>
      <c r="E14" s="57">
        <v>207.34899999999999</v>
      </c>
      <c r="F14" s="58">
        <v>284.38499999999999</v>
      </c>
      <c r="G14" s="59">
        <v>2335.8090000000002</v>
      </c>
      <c r="H14" s="60"/>
      <c r="I14" s="57">
        <v>781.255</v>
      </c>
      <c r="J14" s="57">
        <v>224.37299999999999</v>
      </c>
      <c r="K14" s="57">
        <v>518.59699999999998</v>
      </c>
      <c r="L14" s="58">
        <v>317.959</v>
      </c>
      <c r="M14" s="59">
        <v>1842.184</v>
      </c>
      <c r="N14" s="60"/>
      <c r="O14" s="57">
        <v>2356.739</v>
      </c>
      <c r="P14" s="57">
        <v>492.964</v>
      </c>
      <c r="Q14" s="57">
        <v>725.94599999999991</v>
      </c>
      <c r="R14" s="58">
        <v>602.34400000000005</v>
      </c>
      <c r="S14" s="59">
        <v>4177.9930000000004</v>
      </c>
    </row>
    <row r="15" spans="1:20" ht="15" customHeight="1" x14ac:dyDescent="0.35">
      <c r="B15" s="53">
        <v>2001</v>
      </c>
      <c r="C15" s="61">
        <v>1490.2270000000001</v>
      </c>
      <c r="D15" s="61">
        <v>269.97800000000001</v>
      </c>
      <c r="E15" s="61">
        <v>195.953</v>
      </c>
      <c r="F15" s="62">
        <v>295.00400000000002</v>
      </c>
      <c r="G15" s="63">
        <v>2251.1620000000003</v>
      </c>
      <c r="H15" s="60"/>
      <c r="I15" s="61">
        <v>700.16800000000001</v>
      </c>
      <c r="J15" s="61">
        <v>207.22</v>
      </c>
      <c r="K15" s="61">
        <v>489.07400000000001</v>
      </c>
      <c r="L15" s="62">
        <v>311.81900000000002</v>
      </c>
      <c r="M15" s="63">
        <v>1708.2809999999999</v>
      </c>
      <c r="N15" s="60"/>
      <c r="O15" s="61">
        <v>2190.395</v>
      </c>
      <c r="P15" s="61">
        <v>477.19799999999998</v>
      </c>
      <c r="Q15" s="61">
        <v>685.02700000000004</v>
      </c>
      <c r="R15" s="62">
        <v>606.82300000000009</v>
      </c>
      <c r="S15" s="63">
        <v>3959.4430000000002</v>
      </c>
    </row>
    <row r="16" spans="1:20" ht="15" customHeight="1" x14ac:dyDescent="0.35">
      <c r="B16" s="52">
        <v>2002</v>
      </c>
      <c r="C16" s="57">
        <v>1462.1310000000001</v>
      </c>
      <c r="D16" s="57">
        <v>267.73700000000002</v>
      </c>
      <c r="E16" s="57">
        <v>199.399</v>
      </c>
      <c r="F16" s="58">
        <v>297.935</v>
      </c>
      <c r="G16" s="59">
        <v>2227.2020000000002</v>
      </c>
      <c r="H16" s="60"/>
      <c r="I16" s="57">
        <v>665.46500000000003</v>
      </c>
      <c r="J16" s="57">
        <v>195.779</v>
      </c>
      <c r="K16" s="57">
        <v>488.78899999999999</v>
      </c>
      <c r="L16" s="58">
        <v>307.01100000000002</v>
      </c>
      <c r="M16" s="59">
        <v>1657.0439999999999</v>
      </c>
      <c r="N16" s="60"/>
      <c r="O16" s="57">
        <v>2127.596</v>
      </c>
      <c r="P16" s="57">
        <v>463.51600000000002</v>
      </c>
      <c r="Q16" s="57">
        <v>688.18799999999999</v>
      </c>
      <c r="R16" s="58">
        <v>604.94600000000003</v>
      </c>
      <c r="S16" s="59">
        <v>3884.2460000000001</v>
      </c>
    </row>
    <row r="17" spans="2:19" ht="15" customHeight="1" x14ac:dyDescent="0.35">
      <c r="B17" s="53">
        <v>2003</v>
      </c>
      <c r="C17" s="61">
        <v>1434.6959999999999</v>
      </c>
      <c r="D17" s="61">
        <v>268.14</v>
      </c>
      <c r="E17" s="61">
        <v>197.97200000000001</v>
      </c>
      <c r="F17" s="62">
        <v>290.14499999999998</v>
      </c>
      <c r="G17" s="63">
        <v>2190.9529999999995</v>
      </c>
      <c r="H17" s="60"/>
      <c r="I17" s="61">
        <v>702.12900000000002</v>
      </c>
      <c r="J17" s="61">
        <v>212.89500000000001</v>
      </c>
      <c r="K17" s="61">
        <v>487.13299999999998</v>
      </c>
      <c r="L17" s="62">
        <v>295.447</v>
      </c>
      <c r="M17" s="63">
        <v>1697.6039999999998</v>
      </c>
      <c r="N17" s="60"/>
      <c r="O17" s="61">
        <v>2136.8249999999998</v>
      </c>
      <c r="P17" s="61">
        <v>481.03499999999997</v>
      </c>
      <c r="Q17" s="61">
        <v>685.10500000000002</v>
      </c>
      <c r="R17" s="62">
        <v>585.59199999999998</v>
      </c>
      <c r="S17" s="63">
        <v>3888.5569999999993</v>
      </c>
    </row>
    <row r="18" spans="2:19" ht="15" customHeight="1" x14ac:dyDescent="0.35">
      <c r="B18" s="52">
        <v>2004</v>
      </c>
      <c r="C18" s="57">
        <v>1374.4770000000001</v>
      </c>
      <c r="D18" s="58">
        <v>244.77600000000001</v>
      </c>
      <c r="E18" s="57">
        <v>194.54400000000001</v>
      </c>
      <c r="F18" s="58">
        <v>288.29599999999999</v>
      </c>
      <c r="G18" s="59">
        <v>2102.0930000000003</v>
      </c>
      <c r="H18" s="60"/>
      <c r="I18" s="57">
        <v>730.18700000000001</v>
      </c>
      <c r="J18" s="58">
        <v>210.69900000000001</v>
      </c>
      <c r="K18" s="57">
        <v>492.87299999999999</v>
      </c>
      <c r="L18" s="58">
        <v>296.16899999999998</v>
      </c>
      <c r="M18" s="59">
        <v>1729.9279999999999</v>
      </c>
      <c r="N18" s="60"/>
      <c r="O18" s="57">
        <v>2104.6640000000002</v>
      </c>
      <c r="P18" s="58">
        <v>455.47500000000002</v>
      </c>
      <c r="Q18" s="57">
        <v>687.41700000000003</v>
      </c>
      <c r="R18" s="58">
        <v>584.46499999999992</v>
      </c>
      <c r="S18" s="59">
        <v>3832.0210000000002</v>
      </c>
    </row>
    <row r="19" spans="2:19" ht="15" customHeight="1" x14ac:dyDescent="0.35">
      <c r="B19" s="53">
        <v>2005</v>
      </c>
      <c r="C19" s="62">
        <v>1275.576</v>
      </c>
      <c r="D19" s="62">
        <v>238.386</v>
      </c>
      <c r="E19" s="61">
        <v>196.71</v>
      </c>
      <c r="F19" s="62">
        <v>290.52999999999997</v>
      </c>
      <c r="G19" s="63">
        <v>2001.202</v>
      </c>
      <c r="H19" s="60"/>
      <c r="I19" s="62">
        <v>767.11199999999997</v>
      </c>
      <c r="J19" s="62">
        <v>210.821</v>
      </c>
      <c r="K19" s="61">
        <v>492.31900000000002</v>
      </c>
      <c r="L19" s="62">
        <v>296.858</v>
      </c>
      <c r="M19" s="63">
        <v>1767.11</v>
      </c>
      <c r="N19" s="60"/>
      <c r="O19" s="62">
        <v>2042.6880000000001</v>
      </c>
      <c r="P19" s="62">
        <v>449.20699999999999</v>
      </c>
      <c r="Q19" s="61">
        <v>689.029</v>
      </c>
      <c r="R19" s="62">
        <v>587.38799999999992</v>
      </c>
      <c r="S19" s="63">
        <v>3768.3119999999999</v>
      </c>
    </row>
    <row r="20" spans="2:19" ht="15" customHeight="1" x14ac:dyDescent="0.35">
      <c r="B20" s="52">
        <v>2006</v>
      </c>
      <c r="C20" s="58">
        <v>1258.73</v>
      </c>
      <c r="D20" s="58">
        <v>236.822</v>
      </c>
      <c r="E20" s="58">
        <v>182.68100000000001</v>
      </c>
      <c r="F20" s="58">
        <v>295.95100000000002</v>
      </c>
      <c r="G20" s="64">
        <v>1974.1840000000002</v>
      </c>
      <c r="H20" s="60"/>
      <c r="I20" s="58">
        <v>768.33500000000004</v>
      </c>
      <c r="J20" s="58">
        <v>204.78800000000001</v>
      </c>
      <c r="K20" s="58">
        <v>494.98899999999998</v>
      </c>
      <c r="L20" s="58">
        <v>283.03199999999998</v>
      </c>
      <c r="M20" s="64">
        <v>1751.144</v>
      </c>
      <c r="N20" s="60"/>
      <c r="O20" s="58">
        <v>2027.0650000000001</v>
      </c>
      <c r="P20" s="58">
        <v>441.61</v>
      </c>
      <c r="Q20" s="58">
        <v>677.67</v>
      </c>
      <c r="R20" s="58">
        <v>578.98299999999995</v>
      </c>
      <c r="S20" s="64">
        <v>3725.3280000000004</v>
      </c>
    </row>
    <row r="21" spans="2:19" ht="15" customHeight="1" x14ac:dyDescent="0.35">
      <c r="B21" s="53">
        <v>2007</v>
      </c>
      <c r="C21" s="62">
        <v>1235.9079999999999</v>
      </c>
      <c r="D21" s="62">
        <v>234.08099999999999</v>
      </c>
      <c r="E21" s="62">
        <v>181.34100000000001</v>
      </c>
      <c r="F21" s="62">
        <v>286.07299999999998</v>
      </c>
      <c r="G21" s="65">
        <v>1937.4029999999998</v>
      </c>
      <c r="H21" s="60"/>
      <c r="I21" s="62">
        <v>758.17700000000002</v>
      </c>
      <c r="J21" s="62">
        <v>195.126</v>
      </c>
      <c r="K21" s="62">
        <v>483.36500000000001</v>
      </c>
      <c r="L21" s="62">
        <v>272.61599999999999</v>
      </c>
      <c r="M21" s="65">
        <v>1709.2840000000001</v>
      </c>
      <c r="N21" s="60"/>
      <c r="O21" s="62">
        <v>1994.085</v>
      </c>
      <c r="P21" s="62">
        <v>429.20699999999999</v>
      </c>
      <c r="Q21" s="62">
        <v>664.70600000000002</v>
      </c>
      <c r="R21" s="62">
        <v>558.68899999999996</v>
      </c>
      <c r="S21" s="65">
        <v>3646.6869999999999</v>
      </c>
    </row>
    <row r="22" spans="2:19" ht="15" customHeight="1" x14ac:dyDescent="0.35">
      <c r="B22" s="52">
        <v>2008</v>
      </c>
      <c r="C22" s="58">
        <v>1198.8240000000001</v>
      </c>
      <c r="D22" s="58">
        <v>228.614</v>
      </c>
      <c r="E22" s="58">
        <v>174.90100000000001</v>
      </c>
      <c r="F22" s="58">
        <v>289.24700000000001</v>
      </c>
      <c r="G22" s="64">
        <v>1891.5860000000002</v>
      </c>
      <c r="H22" s="60"/>
      <c r="I22" s="58">
        <v>749.78499999999997</v>
      </c>
      <c r="J22" s="58">
        <v>189.51900000000001</v>
      </c>
      <c r="K22" s="58">
        <v>472.54199999999997</v>
      </c>
      <c r="L22" s="58">
        <v>265.66300000000001</v>
      </c>
      <c r="M22" s="64">
        <v>1677.509</v>
      </c>
      <c r="N22" s="60"/>
      <c r="O22" s="58">
        <v>1948.6089999999999</v>
      </c>
      <c r="P22" s="58">
        <v>418.13300000000004</v>
      </c>
      <c r="Q22" s="58">
        <v>647.44299999999998</v>
      </c>
      <c r="R22" s="58">
        <v>554.91000000000008</v>
      </c>
      <c r="S22" s="64">
        <v>3569.0950000000003</v>
      </c>
    </row>
    <row r="23" spans="2:19" ht="15" customHeight="1" x14ac:dyDescent="0.35">
      <c r="B23" s="53">
        <v>2009</v>
      </c>
      <c r="C23" s="62">
        <v>1163.3638168323901</v>
      </c>
      <c r="D23" s="62">
        <v>221.44</v>
      </c>
      <c r="E23" s="62">
        <v>168.83199999999999</v>
      </c>
      <c r="F23" s="62">
        <v>284.69799999999998</v>
      </c>
      <c r="G23" s="65">
        <v>1838.3338168323899</v>
      </c>
      <c r="H23" s="60"/>
      <c r="I23" s="62">
        <v>735.39918316761919</v>
      </c>
      <c r="J23" s="62">
        <v>182.56399999999999</v>
      </c>
      <c r="K23" s="62">
        <v>458.16899999999998</v>
      </c>
      <c r="L23" s="62">
        <v>256.77600000000001</v>
      </c>
      <c r="M23" s="65">
        <v>1632.9081831676192</v>
      </c>
      <c r="N23" s="60"/>
      <c r="O23" s="62">
        <v>1898.7630000000092</v>
      </c>
      <c r="P23" s="62">
        <v>404.00400000000002</v>
      </c>
      <c r="Q23" s="62">
        <v>627.00099999999998</v>
      </c>
      <c r="R23" s="62">
        <v>541.47399999999993</v>
      </c>
      <c r="S23" s="65">
        <v>3471.2420000000093</v>
      </c>
    </row>
    <row r="24" spans="2:19" s="54" customFormat="1" ht="15" customHeight="1" x14ac:dyDescent="0.35">
      <c r="B24" s="52">
        <v>2010</v>
      </c>
      <c r="C24" s="58">
        <v>1159.7261558487301</v>
      </c>
      <c r="D24" s="58">
        <v>221.34</v>
      </c>
      <c r="E24" s="58">
        <v>167.62299999999999</v>
      </c>
      <c r="F24" s="58">
        <v>281.04300000000001</v>
      </c>
      <c r="G24" s="64">
        <v>1829.7321558487301</v>
      </c>
      <c r="H24" s="60"/>
      <c r="I24" s="58">
        <v>756.30484415126466</v>
      </c>
      <c r="J24" s="58">
        <v>185.81800000000001</v>
      </c>
      <c r="K24" s="58">
        <v>468.41300000000001</v>
      </c>
      <c r="L24" s="58">
        <v>257.64800000000002</v>
      </c>
      <c r="M24" s="64">
        <v>1668.1838441512646</v>
      </c>
      <c r="N24" s="66"/>
      <c r="O24" s="58">
        <v>1916.0309999999947</v>
      </c>
      <c r="P24" s="58">
        <v>407.15800000000002</v>
      </c>
      <c r="Q24" s="58">
        <v>636.03600000000006</v>
      </c>
      <c r="R24" s="58">
        <v>538.69100000000003</v>
      </c>
      <c r="S24" s="64">
        <v>3497.9159999999947</v>
      </c>
    </row>
    <row r="25" spans="2:19" s="54" customFormat="1" ht="15" customHeight="1" x14ac:dyDescent="0.35">
      <c r="B25" s="53">
        <v>2011</v>
      </c>
      <c r="C25" s="62">
        <v>1128.9695400104299</v>
      </c>
      <c r="D25" s="62">
        <v>220.322</v>
      </c>
      <c r="E25" s="62">
        <v>164.018</v>
      </c>
      <c r="F25" s="62">
        <v>282.48700000000002</v>
      </c>
      <c r="G25" s="65">
        <v>1795.7965400104299</v>
      </c>
      <c r="H25" s="60"/>
      <c r="I25" s="62">
        <v>759.0944599895746</v>
      </c>
      <c r="J25" s="62">
        <v>186.82400000000001</v>
      </c>
      <c r="K25" s="62">
        <v>471.291</v>
      </c>
      <c r="L25" s="62">
        <v>269.488</v>
      </c>
      <c r="M25" s="65">
        <v>1686.6974599895746</v>
      </c>
      <c r="N25" s="66"/>
      <c r="O25" s="62">
        <v>1888.0640000000044</v>
      </c>
      <c r="P25" s="62">
        <v>407.14600000000002</v>
      </c>
      <c r="Q25" s="62">
        <v>635.30899999999997</v>
      </c>
      <c r="R25" s="62">
        <v>551.97500000000002</v>
      </c>
      <c r="S25" s="65">
        <v>3482.4940000000042</v>
      </c>
    </row>
    <row r="26" spans="2:19" ht="15" customHeight="1" x14ac:dyDescent="0.35">
      <c r="B26" s="52">
        <v>2012</v>
      </c>
      <c r="C26" s="58">
        <v>1120.53607177357</v>
      </c>
      <c r="D26" s="58">
        <v>223.55699999999999</v>
      </c>
      <c r="E26" s="58">
        <v>166.78100000000001</v>
      </c>
      <c r="F26" s="58">
        <v>285.36900000000003</v>
      </c>
      <c r="G26" s="64">
        <v>1796.2430717735701</v>
      </c>
      <c r="H26" s="60"/>
      <c r="I26" s="58">
        <v>742.25992822642638</v>
      </c>
      <c r="J26" s="58">
        <v>183.351</v>
      </c>
      <c r="K26" s="58">
        <v>461.68799999999999</v>
      </c>
      <c r="L26" s="58">
        <v>279.19499999999999</v>
      </c>
      <c r="M26" s="64">
        <v>1666.4939282264263</v>
      </c>
      <c r="N26" s="60"/>
      <c r="O26" s="58">
        <v>1862.7959999999964</v>
      </c>
      <c r="P26" s="58">
        <v>406.90800000000002</v>
      </c>
      <c r="Q26" s="58">
        <v>628.46900000000005</v>
      </c>
      <c r="R26" s="58">
        <v>564.56400000000008</v>
      </c>
      <c r="S26" s="64">
        <v>3462.7369999999964</v>
      </c>
    </row>
    <row r="27" spans="2:19" ht="15" customHeight="1" x14ac:dyDescent="0.35">
      <c r="B27" s="53">
        <v>2013</v>
      </c>
      <c r="C27" s="62">
        <v>1113.4942698674099</v>
      </c>
      <c r="D27" s="62">
        <v>223.208</v>
      </c>
      <c r="E27" s="62">
        <v>165.672</v>
      </c>
      <c r="F27" s="62">
        <v>279.48099999999999</v>
      </c>
      <c r="G27" s="65">
        <v>1781.85526986741</v>
      </c>
      <c r="H27" s="60"/>
      <c r="I27" s="62">
        <v>719.86373013259481</v>
      </c>
      <c r="J27" s="62">
        <v>174.1</v>
      </c>
      <c r="K27" s="62">
        <v>446.94499999999999</v>
      </c>
      <c r="L27" s="62">
        <v>270.10500000000002</v>
      </c>
      <c r="M27" s="65">
        <v>1611.0137301325949</v>
      </c>
      <c r="N27" s="60"/>
      <c r="O27" s="62">
        <v>1833.3580000000047</v>
      </c>
      <c r="P27" s="62">
        <v>397.30799999999999</v>
      </c>
      <c r="Q27" s="62">
        <v>612.61699999999996</v>
      </c>
      <c r="R27" s="62">
        <v>549.58600000000001</v>
      </c>
      <c r="S27" s="65">
        <v>3392.8690000000051</v>
      </c>
    </row>
    <row r="28" spans="2:19" ht="15" customHeight="1" x14ac:dyDescent="0.35">
      <c r="B28" s="52">
        <v>2014</v>
      </c>
      <c r="C28" s="67">
        <v>1142.8217646275261</v>
      </c>
      <c r="D28" s="58">
        <v>234.30500000000001</v>
      </c>
      <c r="E28" s="58">
        <v>169.71600000000001</v>
      </c>
      <c r="F28" s="58">
        <v>294.19200000000001</v>
      </c>
      <c r="G28" s="64">
        <v>1841.03476462753</v>
      </c>
      <c r="H28" s="60"/>
      <c r="I28" s="67">
        <v>710.28223537247902</v>
      </c>
      <c r="J28" s="58">
        <v>167.79900000000001</v>
      </c>
      <c r="K28" s="58">
        <v>436.52600000000001</v>
      </c>
      <c r="L28" s="58">
        <v>254.87</v>
      </c>
      <c r="M28" s="64">
        <v>1569.4772353724788</v>
      </c>
      <c r="N28" s="60"/>
      <c r="O28" s="58">
        <v>1853.1040000000053</v>
      </c>
      <c r="P28" s="58">
        <v>402.10400000000004</v>
      </c>
      <c r="Q28" s="58">
        <v>606.24199999999996</v>
      </c>
      <c r="R28" s="58">
        <v>549.06200000000001</v>
      </c>
      <c r="S28" s="64">
        <v>3410.5120000000088</v>
      </c>
    </row>
    <row r="29" spans="2:19" ht="15" customHeight="1" x14ac:dyDescent="0.35">
      <c r="B29" s="53">
        <v>2015</v>
      </c>
      <c r="C29" s="62">
        <v>1161.7978880781493</v>
      </c>
      <c r="D29" s="62">
        <v>246.33099999999999</v>
      </c>
      <c r="E29" s="62">
        <v>175.73400000000001</v>
      </c>
      <c r="F29" s="62">
        <v>311.52</v>
      </c>
      <c r="G29" s="65">
        <v>1895.3828880781498</v>
      </c>
      <c r="H29" s="60"/>
      <c r="I29" s="62">
        <v>712.55211192185288</v>
      </c>
      <c r="J29" s="62">
        <v>166.69200000000001</v>
      </c>
      <c r="K29" s="62">
        <v>436.76600000000002</v>
      </c>
      <c r="L29" s="62">
        <v>260.32499999999999</v>
      </c>
      <c r="M29" s="65">
        <v>1576.335111921853</v>
      </c>
      <c r="N29" s="60"/>
      <c r="O29" s="62">
        <v>1874.3500000000022</v>
      </c>
      <c r="P29" s="62">
        <v>413.02300000000002</v>
      </c>
      <c r="Q29" s="62">
        <v>612.5</v>
      </c>
      <c r="R29" s="62">
        <v>571.84500000000003</v>
      </c>
      <c r="S29" s="65">
        <v>3471.7180000000026</v>
      </c>
    </row>
    <row r="30" spans="2:19" ht="15" customHeight="1" x14ac:dyDescent="0.35">
      <c r="B30" s="52">
        <v>2016</v>
      </c>
      <c r="C30" s="67">
        <v>1156.1372232035692</v>
      </c>
      <c r="D30" s="58">
        <v>248.65</v>
      </c>
      <c r="E30" s="58">
        <v>175.19399999999999</v>
      </c>
      <c r="F30" s="58">
        <v>317.14600000000002</v>
      </c>
      <c r="G30" s="64">
        <v>1897.1272232035701</v>
      </c>
      <c r="H30" s="60"/>
      <c r="I30" s="67">
        <v>721.1577767964269</v>
      </c>
      <c r="J30" s="58">
        <v>168.08799999999999</v>
      </c>
      <c r="K30" s="58">
        <v>436.64</v>
      </c>
      <c r="L30" s="58">
        <v>269.74599999999998</v>
      </c>
      <c r="M30" s="64">
        <v>1595.6317767964269</v>
      </c>
      <c r="N30" s="60"/>
      <c r="O30" s="58">
        <v>1877.294999999996</v>
      </c>
      <c r="P30" s="58">
        <v>416.738</v>
      </c>
      <c r="Q30" s="58">
        <v>611.83399999999995</v>
      </c>
      <c r="R30" s="58">
        <v>586.89200000000005</v>
      </c>
      <c r="S30" s="64">
        <v>3492.7589999999973</v>
      </c>
    </row>
    <row r="31" spans="2:19" ht="15" customHeight="1" x14ac:dyDescent="0.35">
      <c r="B31" s="53">
        <v>2017</v>
      </c>
      <c r="C31" s="62">
        <v>1150.0085984885945</v>
      </c>
      <c r="D31" s="62">
        <v>251.17599999999999</v>
      </c>
      <c r="E31" s="62">
        <v>174.44200000000001</v>
      </c>
      <c r="F31" s="62">
        <v>315.78199999999998</v>
      </c>
      <c r="G31" s="65">
        <v>1891.4259999999999</v>
      </c>
      <c r="H31" s="60"/>
      <c r="I31" s="62">
        <v>721.38340151139448</v>
      </c>
      <c r="J31" s="62">
        <v>167.828</v>
      </c>
      <c r="K31" s="62">
        <v>432.81200000000001</v>
      </c>
      <c r="L31" s="62">
        <v>267.10000000000002</v>
      </c>
      <c r="M31" s="65">
        <v>1589.123</v>
      </c>
      <c r="N31" s="60"/>
      <c r="O31" s="62">
        <v>1871.3919999999889</v>
      </c>
      <c r="P31" s="62">
        <v>419.00400000000002</v>
      </c>
      <c r="Q31" s="62">
        <v>607.25400000000002</v>
      </c>
      <c r="R31" s="62">
        <v>582.88200000000006</v>
      </c>
      <c r="S31" s="65">
        <v>3480.549</v>
      </c>
    </row>
    <row r="32" spans="2:19" ht="15" customHeight="1" x14ac:dyDescent="0.35">
      <c r="B32" s="55">
        <v>2018</v>
      </c>
      <c r="C32" s="67">
        <v>1142.8742027831461</v>
      </c>
      <c r="D32" s="67">
        <v>254.255</v>
      </c>
      <c r="E32" s="67">
        <v>174.73099999999999</v>
      </c>
      <c r="F32" s="67">
        <v>310.71800000000002</v>
      </c>
      <c r="G32" s="68">
        <v>1882.578202783146</v>
      </c>
      <c r="H32" s="69"/>
      <c r="I32" s="67">
        <v>711.69179721684679</v>
      </c>
      <c r="J32" s="67">
        <v>166.60740786814668</v>
      </c>
      <c r="K32" s="67">
        <v>424.3</v>
      </c>
      <c r="L32" s="67">
        <v>255.904</v>
      </c>
      <c r="M32" s="68">
        <v>1558.5032050849934</v>
      </c>
      <c r="N32" s="69"/>
      <c r="O32" s="67">
        <v>1854.565999999993</v>
      </c>
      <c r="P32" s="67">
        <v>420.86240786814665</v>
      </c>
      <c r="Q32" s="67">
        <v>599.03099999999995</v>
      </c>
      <c r="R32" s="67">
        <v>566.62200000000007</v>
      </c>
      <c r="S32" s="68">
        <v>3441.0814078681396</v>
      </c>
    </row>
    <row r="33" spans="2:19" ht="15" customHeight="1" x14ac:dyDescent="0.35">
      <c r="B33" s="53">
        <v>2019</v>
      </c>
      <c r="C33" s="62">
        <v>1130.5040741737234</v>
      </c>
      <c r="D33" s="62">
        <v>251.59200000000001</v>
      </c>
      <c r="E33" s="62">
        <v>175.81700000000001</v>
      </c>
      <c r="F33" s="62">
        <v>313.54899999999998</v>
      </c>
      <c r="G33" s="65">
        <v>1871.4620741737235</v>
      </c>
      <c r="H33" s="60"/>
      <c r="I33" s="62">
        <v>698.58600000000001</v>
      </c>
      <c r="J33" s="62">
        <v>163.81700000000001</v>
      </c>
      <c r="K33" s="62">
        <v>417.38299999999998</v>
      </c>
      <c r="L33" s="62">
        <v>247.00899999999999</v>
      </c>
      <c r="M33" s="65">
        <v>1526.7949258262756</v>
      </c>
      <c r="N33" s="60"/>
      <c r="O33" s="62">
        <v>1829.09</v>
      </c>
      <c r="P33" s="62">
        <v>415.40899999999999</v>
      </c>
      <c r="Q33" s="62">
        <v>593.20000000000005</v>
      </c>
      <c r="R33" s="62">
        <v>560.55799999999999</v>
      </c>
      <c r="S33" s="65">
        <v>3398.2569999999992</v>
      </c>
    </row>
    <row r="34" spans="2:19" ht="15" customHeight="1" x14ac:dyDescent="0.35">
      <c r="B34" s="55">
        <v>2020</v>
      </c>
      <c r="C34" s="67">
        <v>1111.664</v>
      </c>
      <c r="D34" s="67">
        <v>252.249</v>
      </c>
      <c r="E34" s="67">
        <v>173.03200000000001</v>
      </c>
      <c r="F34" s="67">
        <v>313.28300000000002</v>
      </c>
      <c r="G34" s="68">
        <v>1850.2280000000001</v>
      </c>
      <c r="H34" s="69"/>
      <c r="I34" s="67">
        <v>688.29200000000003</v>
      </c>
      <c r="J34" s="67">
        <v>162.00800000000001</v>
      </c>
      <c r="K34" s="67">
        <v>413.935</v>
      </c>
      <c r="L34" s="67">
        <v>244.702</v>
      </c>
      <c r="M34" s="68">
        <v>1508.928523283601</v>
      </c>
      <c r="N34" s="69"/>
      <c r="O34" s="67">
        <v>1799.9559999999999</v>
      </c>
      <c r="P34" s="67">
        <v>414.25700000000001</v>
      </c>
      <c r="Q34" s="67">
        <v>586.96699999999998</v>
      </c>
      <c r="R34" s="67">
        <v>557.98500000000001</v>
      </c>
      <c r="S34" s="68">
        <v>3359.1080000000006</v>
      </c>
    </row>
    <row r="35" spans="2:19" ht="15" customHeight="1" x14ac:dyDescent="0.35">
      <c r="B35" s="53">
        <v>2021</v>
      </c>
      <c r="C35" s="62">
        <v>1102.0619999999999</v>
      </c>
      <c r="D35" s="62">
        <v>255.44499999999999</v>
      </c>
      <c r="E35" s="62">
        <v>174.16300000000001</v>
      </c>
      <c r="F35" s="62">
        <v>318.37200000000001</v>
      </c>
      <c r="G35" s="65">
        <v>1850.0419999999999</v>
      </c>
      <c r="H35" s="60"/>
      <c r="I35" s="62">
        <v>665.33600000000001</v>
      </c>
      <c r="J35" s="62">
        <v>159.547</v>
      </c>
      <c r="K35" s="62">
        <v>413.44400000000002</v>
      </c>
      <c r="L35" s="62">
        <v>246.95599999999999</v>
      </c>
      <c r="M35" s="65">
        <v>1485.2829732938392</v>
      </c>
      <c r="N35" s="60"/>
      <c r="O35" s="62">
        <v>1767.3979999999999</v>
      </c>
      <c r="P35" s="62">
        <v>414.99200000000002</v>
      </c>
      <c r="Q35" s="62">
        <v>587.60699999999997</v>
      </c>
      <c r="R35" s="62">
        <v>565.32799999999997</v>
      </c>
      <c r="S35" s="65">
        <v>3335.2800000000166</v>
      </c>
    </row>
    <row r="36" spans="2:19" ht="15" customHeight="1" x14ac:dyDescent="0.35">
      <c r="B36" s="55">
        <v>2022</v>
      </c>
      <c r="C36" s="67">
        <v>1093.845</v>
      </c>
      <c r="D36" s="67">
        <v>255.92099999999999</v>
      </c>
      <c r="E36" s="67">
        <v>175.304</v>
      </c>
      <c r="F36" s="67">
        <v>316.77499999999998</v>
      </c>
      <c r="G36" s="68">
        <v>1841.8450000000003</v>
      </c>
      <c r="H36" s="69"/>
      <c r="I36" s="67">
        <v>650.83600000000001</v>
      </c>
      <c r="J36" s="67">
        <v>156.691</v>
      </c>
      <c r="K36" s="67">
        <v>409.21300000000002</v>
      </c>
      <c r="L36" s="67">
        <v>246.24</v>
      </c>
      <c r="M36" s="68">
        <v>1462.9885975312009</v>
      </c>
      <c r="N36" s="69"/>
      <c r="O36" s="67">
        <v>1744.681</v>
      </c>
      <c r="P36" s="67">
        <v>412.61200000000002</v>
      </c>
      <c r="Q36" s="67">
        <v>584.51700000000005</v>
      </c>
      <c r="R36" s="67">
        <v>563.01499999999999</v>
      </c>
      <c r="S36" s="68">
        <v>3304.8125975312009</v>
      </c>
    </row>
    <row r="37" spans="2:19" ht="15" customHeight="1" x14ac:dyDescent="0.35">
      <c r="B37" s="53">
        <v>2023</v>
      </c>
      <c r="C37" s="62">
        <v>1086.5340000000001</v>
      </c>
      <c r="D37" s="62">
        <v>254.709</v>
      </c>
      <c r="E37" s="62">
        <v>175.57499999999999</v>
      </c>
      <c r="F37" s="62">
        <v>319.346</v>
      </c>
      <c r="G37" s="65">
        <v>1836.1640000000002</v>
      </c>
      <c r="H37" s="60"/>
      <c r="I37" s="62">
        <v>627.101</v>
      </c>
      <c r="J37" s="62">
        <v>149.29</v>
      </c>
      <c r="K37" s="62">
        <v>394.69799999999998</v>
      </c>
      <c r="L37" s="62">
        <v>236.08199999999999</v>
      </c>
      <c r="M37" s="65">
        <v>1407.1709999999998</v>
      </c>
      <c r="N37" s="60"/>
      <c r="O37" s="62">
        <v>1713.635</v>
      </c>
      <c r="P37" s="62">
        <v>403.99900000000002</v>
      </c>
      <c r="Q37" s="62">
        <v>570.27300000000002</v>
      </c>
      <c r="R37" s="62">
        <v>555.428</v>
      </c>
      <c r="S37" s="65">
        <v>3243.335</v>
      </c>
    </row>
    <row r="38" spans="2:19" ht="15" customHeight="1" x14ac:dyDescent="0.35">
      <c r="J38" s="80"/>
    </row>
    <row r="39" spans="2:19" ht="15" customHeight="1" x14ac:dyDescent="0.35">
      <c r="J39" s="80"/>
    </row>
    <row r="40" spans="2:19" ht="15" customHeight="1" x14ac:dyDescent="0.35">
      <c r="J40" s="80"/>
      <c r="O40" s="105"/>
    </row>
    <row r="41" spans="2:19" ht="15" customHeight="1" x14ac:dyDescent="0.35">
      <c r="J41" s="80"/>
    </row>
    <row r="42" spans="2:19" ht="15" customHeight="1" x14ac:dyDescent="0.35">
      <c r="J42" s="80"/>
    </row>
    <row r="43" spans="2:19" ht="15" customHeight="1" x14ac:dyDescent="0.35">
      <c r="J43" s="80"/>
    </row>
    <row r="44" spans="2:19" ht="15" customHeight="1" x14ac:dyDescent="0.35">
      <c r="J44" s="80"/>
    </row>
    <row r="45" spans="2:19" ht="15" customHeight="1" x14ac:dyDescent="0.35">
      <c r="J45" s="80"/>
    </row>
    <row r="46" spans="2:19" ht="15" customHeight="1" x14ac:dyDescent="0.35">
      <c r="J46" s="80"/>
    </row>
    <row r="47" spans="2:19" ht="15" customHeight="1" x14ac:dyDescent="0.35">
      <c r="J47" s="80"/>
    </row>
  </sheetData>
  <mergeCells count="4">
    <mergeCell ref="O8:S8"/>
    <mergeCell ref="C8:G8"/>
    <mergeCell ref="I8:M8"/>
    <mergeCell ref="B8:B9"/>
  </mergeCells>
  <pageMargins left="0.75" right="0.75" top="1" bottom="1" header="0.5" footer="0.5"/>
  <pageSetup paperSize="9" scale="55" orientation="portrait" horizontalDpi="4294967292"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9"/>
  <sheetViews>
    <sheetView showGridLines="0" workbookViewId="0">
      <selection activeCell="P8" sqref="P8"/>
    </sheetView>
  </sheetViews>
  <sheetFormatPr defaultColWidth="9.1796875" defaultRowHeight="12.5" x14ac:dyDescent="0.25"/>
  <cols>
    <col min="1" max="16384" width="9.1796875" style="1"/>
  </cols>
  <sheetData>
    <row r="19" spans="2:2" x14ac:dyDescent="0.25">
      <c r="B19" s="2"/>
    </row>
  </sheetData>
  <pageMargins left="0.75" right="0.75" top="1" bottom="1" header="0.5" footer="0.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V39"/>
  <sheetViews>
    <sheetView showGridLines="0" topLeftCell="A14" zoomScaleNormal="100" workbookViewId="0">
      <selection activeCell="D38" sqref="D38:D40"/>
    </sheetView>
  </sheetViews>
  <sheetFormatPr defaultColWidth="9.1796875" defaultRowHeight="15.5" x14ac:dyDescent="0.35"/>
  <cols>
    <col min="1" max="1" width="10.1796875" style="3" customWidth="1"/>
    <col min="2" max="3" width="9.1796875" style="3"/>
    <col min="4" max="4" width="37.453125" style="70" customWidth="1"/>
    <col min="5" max="11" width="9.7265625" style="70" customWidth="1"/>
    <col min="12" max="13" width="9.1796875" style="3"/>
    <col min="14" max="14" width="12.81640625" style="4" customWidth="1"/>
    <col min="15" max="15" width="12.1796875" style="4" bestFit="1" customWidth="1"/>
    <col min="16" max="16" width="9.1796875" style="4"/>
    <col min="17" max="17" width="14" style="4" bestFit="1" customWidth="1"/>
    <col min="18" max="19" width="9.1796875" style="4"/>
    <col min="20" max="16384" width="9.1796875" style="3"/>
  </cols>
  <sheetData>
    <row r="2" spans="1:21" x14ac:dyDescent="0.35">
      <c r="N2" s="4" t="s">
        <v>19</v>
      </c>
      <c r="Q2" s="4" t="s">
        <v>19</v>
      </c>
    </row>
    <row r="3" spans="1:21" x14ac:dyDescent="0.3">
      <c r="A3" s="8" t="s">
        <v>22</v>
      </c>
      <c r="B3" s="8"/>
      <c r="D3" s="71" t="s">
        <v>19</v>
      </c>
      <c r="E3" s="71">
        <f t="shared" ref="E3:J3" si="0">EDATE(F3,-12)</f>
        <v>42522</v>
      </c>
      <c r="F3" s="71">
        <f t="shared" si="0"/>
        <v>42887</v>
      </c>
      <c r="G3" s="71">
        <f t="shared" si="0"/>
        <v>43252</v>
      </c>
      <c r="H3" s="71">
        <f t="shared" si="0"/>
        <v>43617</v>
      </c>
      <c r="I3" s="71">
        <f t="shared" si="0"/>
        <v>43983</v>
      </c>
      <c r="J3" s="71">
        <f t="shared" si="0"/>
        <v>44348</v>
      </c>
      <c r="K3" s="71">
        <v>44713</v>
      </c>
      <c r="N3" s="4" t="s">
        <v>21</v>
      </c>
      <c r="O3" s="4" t="s">
        <v>1</v>
      </c>
      <c r="Q3" s="4" t="s">
        <v>20</v>
      </c>
      <c r="R3" s="4" t="s">
        <v>1</v>
      </c>
    </row>
    <row r="4" spans="1:21" ht="31" x14ac:dyDescent="0.35">
      <c r="D4" s="75" t="s">
        <v>34</v>
      </c>
      <c r="E4" s="58">
        <f>VLOOKUP(E3,'UK cow numbers'!$B$10:$E$50,2,FALSE)</f>
        <v>1897.1272232035692</v>
      </c>
      <c r="F4" s="58">
        <f>VLOOKUP(F3,'UK cow numbers'!$B$10:$E$50,2,FALSE)</f>
        <v>1891.4085984885946</v>
      </c>
      <c r="G4" s="58">
        <f>VLOOKUP(G3,'UK cow numbers'!$B$10:$E$50,2,FALSE)</f>
        <v>1882.5777949149997</v>
      </c>
      <c r="H4" s="58">
        <f>VLOOKUP(H3,'UK cow numbers'!$B$10:$E$50,2,FALSE)</f>
        <v>1871.4620741737233</v>
      </c>
      <c r="I4" s="58">
        <f>VLOOKUP(I3,'UK cow numbers'!$B$10:$E$50,2,FALSE)</f>
        <v>1850.228267392511</v>
      </c>
      <c r="J4" s="58">
        <f>VLOOKUP(J3,'UK cow numbers'!$B$10:$E$50,2,FALSE)</f>
        <v>1850.0419999999999</v>
      </c>
      <c r="K4" s="58">
        <f>VLOOKUP(K3,'UK cow numbers'!$B$10:$E$50,2,FALSE)</f>
        <v>1841.845</v>
      </c>
      <c r="N4" s="6">
        <f>K4-J4</f>
        <v>-8.196999999999889</v>
      </c>
      <c r="O4" s="5">
        <f>N4/J4</f>
        <v>-4.4307102217138253E-3</v>
      </c>
      <c r="Q4" s="6">
        <f>K4-F4</f>
        <v>-49.563598488594607</v>
      </c>
      <c r="R4" s="5">
        <f>Q4/F4</f>
        <v>-2.6204596155584983E-2</v>
      </c>
    </row>
    <row r="5" spans="1:21" ht="46.5" x14ac:dyDescent="0.35">
      <c r="D5" s="76" t="s">
        <v>35</v>
      </c>
      <c r="E5" s="77">
        <f>VLOOKUP('For Website'!E3,'UK cow numbers'!$B$10:$D$50,3,FALSE)</f>
        <v>346.23746881626909</v>
      </c>
      <c r="F5" s="77">
        <f>VLOOKUP('For Website'!F3,'UK cow numbers'!$B$10:$D$50,3,FALSE)</f>
        <v>346.14667581929734</v>
      </c>
      <c r="G5" s="77">
        <f>VLOOKUP('For Website'!G3,'UK cow numbers'!$B$10:$D$50,3,FALSE)</f>
        <v>329.73289066245434</v>
      </c>
      <c r="H5" s="77">
        <f>VLOOKUP('For Website'!H3,'UK cow numbers'!$B$10:$D$50,3,FALSE)</f>
        <v>292.87909496085189</v>
      </c>
      <c r="I5" s="77">
        <f>VLOOKUP('For Website'!I3,'UK cow numbers'!$B$10:$D$50,3,FALSE)</f>
        <v>266.46037216928272</v>
      </c>
      <c r="J5" s="77">
        <f>VLOOKUP('For Website'!J3,'UK cow numbers'!$B$10:$D$50,3,FALSE)</f>
        <v>234.523</v>
      </c>
      <c r="K5" s="77">
        <f>VLOOKUP('For Website'!K3,'UK cow numbers'!$B$10:$D$50,3,FALSE)</f>
        <v>217.85599999999999</v>
      </c>
      <c r="N5" s="6">
        <f>K5-J5</f>
        <v>-16.667000000000002</v>
      </c>
      <c r="O5" s="5">
        <f>N5/J5</f>
        <v>-7.1067656477189878E-2</v>
      </c>
      <c r="Q5" s="6">
        <f>K5-F5</f>
        <v>-128.29067581929735</v>
      </c>
      <c r="R5" s="5">
        <f>Q5/F5</f>
        <v>-0.37062518516361631</v>
      </c>
    </row>
    <row r="6" spans="1:21" ht="31" x14ac:dyDescent="0.35">
      <c r="D6" s="75" t="s">
        <v>36</v>
      </c>
      <c r="E6" s="58">
        <f>VLOOKUP(E3,'UK cow numbers'!$B$10:$E$50,4,FALSE)</f>
        <v>570.05719630814031</v>
      </c>
      <c r="F6" s="58">
        <f>VLOOKUP(F3,'UK cow numbers'!$B$10:$E$50,4,FALSE)</f>
        <v>566.90485805586934</v>
      </c>
      <c r="G6" s="58">
        <f>VLOOKUP(G3,'UK cow numbers'!$B$10:$E$50,4,FALSE)</f>
        <v>521.7849906166382</v>
      </c>
      <c r="H6" s="58">
        <f>VLOOKUP(H3,'UK cow numbers'!$B$10:$E$50,4,FALSE)</f>
        <v>522.47142698803441</v>
      </c>
      <c r="I6" s="58">
        <f>VLOOKUP(I3,'UK cow numbers'!$B$10:$E$50,4,FALSE)</f>
        <v>517.98789036105461</v>
      </c>
      <c r="J6" s="58">
        <f>VLOOKUP(J3,'UK cow numbers'!$B$10:$E$50,4,FALSE)</f>
        <v>536.03399999999999</v>
      </c>
      <c r="K6" s="58">
        <f>VLOOKUP(K3,'UK cow numbers'!$B$10:$E$50,4,FALSE)</f>
        <v>568.755</v>
      </c>
      <c r="N6" s="6">
        <f>K6-J6</f>
        <v>32.721000000000004</v>
      </c>
      <c r="O6" s="5">
        <f>N6/J6</f>
        <v>6.104276967505793E-2</v>
      </c>
      <c r="Q6" s="6">
        <f>K6-F6</f>
        <v>1.8501419441306552</v>
      </c>
      <c r="R6" s="5">
        <f>Q6/F6</f>
        <v>3.2635845642168073E-3</v>
      </c>
    </row>
    <row r="7" spans="1:21" x14ac:dyDescent="0.35">
      <c r="D7" s="115" t="s">
        <v>18</v>
      </c>
      <c r="E7" s="115"/>
      <c r="F7" s="115"/>
      <c r="G7" s="115"/>
      <c r="H7" s="115"/>
      <c r="I7" s="115"/>
      <c r="J7" s="115"/>
      <c r="K7" s="115"/>
    </row>
    <row r="8" spans="1:21" x14ac:dyDescent="0.35">
      <c r="J8" s="82">
        <f>ROUND(SUM(J4:J7)/1000,2)</f>
        <v>2.62</v>
      </c>
      <c r="K8" s="82">
        <f>ROUND(SUM(K4:K7)/1000,2)</f>
        <v>2.63</v>
      </c>
      <c r="L8" s="82"/>
      <c r="M8" s="82" t="str">
        <f>IF(P8&lt;0," less than "," more than ")</f>
        <v xml:space="preserve"> more than </v>
      </c>
      <c r="O8" s="72" t="str">
        <f>IF(ROUND((K8-J8)*1000000,0)&lt;0,TEXT(ROUND((K8-J8)*1000000,0)*-1,"0,000"),TEXT(ROUND((K8-J8)*1000000,0),"0.00"))</f>
        <v>10000.00</v>
      </c>
      <c r="P8" s="83">
        <f>ROUND((K8-J8)/J8*100,1)</f>
        <v>0.4</v>
      </c>
    </row>
    <row r="10" spans="1:21" x14ac:dyDescent="0.35">
      <c r="K10" s="82">
        <f>K8-J8</f>
        <v>9.9999999999997868E-3</v>
      </c>
      <c r="M10" s="3">
        <f>K10*1000000</f>
        <v>9999.9999999997872</v>
      </c>
    </row>
    <row r="13" spans="1:21" x14ac:dyDescent="0.35">
      <c r="N13" s="4" t="s">
        <v>19</v>
      </c>
      <c r="Q13" s="4" t="s">
        <v>19</v>
      </c>
    </row>
    <row r="14" spans="1:21" x14ac:dyDescent="0.3">
      <c r="A14" s="8" t="s">
        <v>23</v>
      </c>
      <c r="B14" s="8"/>
      <c r="D14" s="71" t="s">
        <v>19</v>
      </c>
      <c r="E14" s="71">
        <f t="shared" ref="E14:J14" si="1">EDATE(F14,-12)</f>
        <v>43070</v>
      </c>
      <c r="F14" s="71">
        <f t="shared" si="1"/>
        <v>43435</v>
      </c>
      <c r="G14" s="71">
        <f t="shared" si="1"/>
        <v>43800</v>
      </c>
      <c r="H14" s="71">
        <f t="shared" si="1"/>
        <v>44166</v>
      </c>
      <c r="I14" s="71">
        <f t="shared" si="1"/>
        <v>44531</v>
      </c>
      <c r="J14" s="71">
        <f t="shared" si="1"/>
        <v>44896</v>
      </c>
      <c r="K14" s="71">
        <v>45261</v>
      </c>
      <c r="N14" s="3"/>
      <c r="O14" s="4" t="s">
        <v>21</v>
      </c>
      <c r="P14" s="4" t="s">
        <v>1</v>
      </c>
      <c r="R14" s="4" t="s">
        <v>20</v>
      </c>
      <c r="S14" s="4" t="s">
        <v>1</v>
      </c>
      <c r="T14" s="4"/>
    </row>
    <row r="15" spans="1:21" ht="31" x14ac:dyDescent="0.35">
      <c r="D15" s="75" t="s">
        <v>34</v>
      </c>
      <c r="E15" s="58">
        <f>VLOOKUP('For Website'!E14,'UK cow numbers'!$B$10:$C$50,2,FALSE)</f>
        <v>1903.9999067766146</v>
      </c>
      <c r="F15" s="58">
        <f>VLOOKUP('For Website'!F14,'UK cow numbers'!$B$10:$C$50,2,FALSE)</f>
        <v>1878.7625771414355</v>
      </c>
      <c r="G15" s="58">
        <f>VLOOKUP('For Website'!G14,'UK cow numbers'!$B$10:$C$50,2,FALSE)</f>
        <v>1867.4630286558436</v>
      </c>
      <c r="H15" s="58">
        <f>VLOOKUP('For Website'!H14,'UK cow numbers'!$B$10:$C$50,2,FALSE)</f>
        <v>1855.9540899485248</v>
      </c>
      <c r="I15" s="58">
        <f>VLOOKUP('For Website'!I14,'UK cow numbers'!$B$10:$C$50,2,FALSE)</f>
        <v>1858.6469999999999</v>
      </c>
      <c r="J15" s="58">
        <f>VLOOKUP('For Website'!J14,'UK cow numbers'!$B$10:$C$50,2,FALSE)</f>
        <v>1848.2539999999999</v>
      </c>
      <c r="K15" s="58">
        <f>VLOOKUP('For Website'!K14,'UK cow numbers'!$B$10:$C$50,2,FALSE)</f>
        <v>1839.277</v>
      </c>
      <c r="N15" s="3"/>
      <c r="O15" s="6">
        <f>K15-J15</f>
        <v>-8.9769999999998618</v>
      </c>
      <c r="P15" s="5">
        <f>O15/J15</f>
        <v>-4.8570164057536802E-3</v>
      </c>
      <c r="R15" s="6">
        <f>K15-F15</f>
        <v>-39.485577141435442</v>
      </c>
      <c r="S15" s="5">
        <f>R15/F15</f>
        <v>-2.1016799898959729E-2</v>
      </c>
      <c r="T15" s="4"/>
      <c r="U15" s="7">
        <f>K15-K4</f>
        <v>-2.5679999999999836</v>
      </c>
    </row>
    <row r="16" spans="1:21" ht="46.5" x14ac:dyDescent="0.35">
      <c r="D16" s="76" t="s">
        <v>35</v>
      </c>
      <c r="E16" s="77">
        <f>VLOOKUP(E14,'UK cow numbers'!$B$10:$D$50,3,FALSE)</f>
        <v>350.30627123954281</v>
      </c>
      <c r="F16" s="77">
        <f>VLOOKUP(F14,'UK cow numbers'!$B$10:$D$50,3,FALSE)</f>
        <v>324.07596022786811</v>
      </c>
      <c r="G16" s="77">
        <f>VLOOKUP(G14,'UK cow numbers'!$B$10:$D$50,3,FALSE)</f>
        <v>299.32595772365084</v>
      </c>
      <c r="H16" s="77">
        <f>VLOOKUP(H14,'UK cow numbers'!$B$10:$D$50,3,FALSE)</f>
        <v>264.86799999999999</v>
      </c>
      <c r="I16" s="77">
        <f>VLOOKUP(I14,'UK cow numbers'!$B$10:$D$50,3,FALSE)</f>
        <v>233.143</v>
      </c>
      <c r="J16" s="77">
        <f>VLOOKUP(J14,'UK cow numbers'!$B$10:$D$50,3,FALSE)</f>
        <v>230.25700000000001</v>
      </c>
      <c r="K16" s="77">
        <f>VLOOKUP(K14,'UK cow numbers'!$B$10:$D$50,3,FALSE)</f>
        <v>235.399</v>
      </c>
      <c r="N16" s="3"/>
      <c r="O16" s="6">
        <f>K16-J16</f>
        <v>5.1419999999999959</v>
      </c>
      <c r="P16" s="5">
        <f>O16/J16</f>
        <v>2.2331568638521287E-2</v>
      </c>
      <c r="R16" s="6">
        <f>K16-F16</f>
        <v>-88.676960227868108</v>
      </c>
      <c r="S16" s="5">
        <f>R16/F16</f>
        <v>-0.2736301704252192</v>
      </c>
      <c r="T16" s="4"/>
    </row>
    <row r="17" spans="1:22" ht="31" x14ac:dyDescent="0.35">
      <c r="D17" s="75" t="s">
        <v>36</v>
      </c>
      <c r="E17" s="58">
        <f>VLOOKUP(E14,'UK cow numbers'!$B$10:$E$50,4,FALSE)</f>
        <v>543.7464980571574</v>
      </c>
      <c r="F17" s="58">
        <f>VLOOKUP(F14,'UK cow numbers'!$B$10:$E$50,4,FALSE)</f>
        <v>524.07763472544423</v>
      </c>
      <c r="G17" s="58">
        <f>VLOOKUP(G14,'UK cow numbers'!$B$10:$E$50,4,FALSE)</f>
        <v>519.2191977685543</v>
      </c>
      <c r="H17" s="58">
        <f>VLOOKUP(H14,'UK cow numbers'!$B$10:$E$50,4,FALSE)</f>
        <v>527.31600000000003</v>
      </c>
      <c r="I17" s="58">
        <f>VLOOKUP(I14,'UK cow numbers'!$B$10:$E$50,4,FALSE)</f>
        <v>555.38900000000001</v>
      </c>
      <c r="J17" s="58">
        <f>VLOOKUP(J14,'UK cow numbers'!$B$10:$E$50,4,FALSE)</f>
        <v>585.63099999999997</v>
      </c>
      <c r="K17" s="58">
        <f>VLOOKUP(K14,'UK cow numbers'!$B$10:$E$50,4,FALSE)</f>
        <v>579.29600000000005</v>
      </c>
      <c r="N17" s="3"/>
      <c r="O17" s="6">
        <f>K17-J17</f>
        <v>-6.3349999999999227</v>
      </c>
      <c r="P17" s="5">
        <f>O17/J17</f>
        <v>-1.0817391838888179E-2</v>
      </c>
      <c r="R17" s="6">
        <f>K17-F17</f>
        <v>55.218365274555822</v>
      </c>
      <c r="S17" s="5">
        <f>R17/F17</f>
        <v>0.10536294933380209</v>
      </c>
      <c r="T17" s="4"/>
    </row>
    <row r="18" spans="1:22" x14ac:dyDescent="0.35">
      <c r="A18" s="4"/>
      <c r="B18" s="4"/>
      <c r="C18" s="4"/>
      <c r="D18" s="115" t="s">
        <v>18</v>
      </c>
      <c r="E18" s="115"/>
      <c r="F18" s="115"/>
      <c r="G18" s="115"/>
      <c r="H18" s="115"/>
      <c r="I18" s="115"/>
      <c r="J18" s="115"/>
      <c r="K18" s="73"/>
      <c r="N18" s="3"/>
      <c r="O18" s="3"/>
      <c r="P18" s="3"/>
      <c r="Q18" s="3"/>
      <c r="R18" s="3"/>
      <c r="S18" s="3"/>
    </row>
    <row r="19" spans="1:22" x14ac:dyDescent="0.35">
      <c r="A19" s="4"/>
      <c r="B19" s="4"/>
      <c r="C19" s="4"/>
      <c r="D19" s="74"/>
      <c r="E19" s="74"/>
      <c r="F19" s="74"/>
      <c r="N19" s="3"/>
      <c r="O19" s="3"/>
      <c r="P19" s="3"/>
      <c r="Q19" s="3"/>
      <c r="R19" s="3"/>
      <c r="S19" s="3"/>
    </row>
    <row r="20" spans="1:22" x14ac:dyDescent="0.35">
      <c r="A20" s="4"/>
      <c r="B20" s="4"/>
      <c r="C20" s="4"/>
      <c r="D20" s="74"/>
      <c r="E20" s="74"/>
      <c r="F20" s="74"/>
      <c r="N20" s="3"/>
      <c r="O20" s="3"/>
      <c r="P20" s="3"/>
      <c r="Q20" s="3"/>
      <c r="R20" s="3"/>
      <c r="S20" s="3"/>
    </row>
    <row r="21" spans="1:22" x14ac:dyDescent="0.35">
      <c r="A21" s="4"/>
      <c r="B21" s="4"/>
      <c r="C21" s="4"/>
      <c r="D21" s="74"/>
      <c r="E21" s="74"/>
      <c r="F21" s="74"/>
      <c r="N21" s="3"/>
      <c r="O21" s="3"/>
      <c r="P21" s="3"/>
      <c r="Q21" s="3"/>
      <c r="R21" s="3"/>
      <c r="S21" s="3"/>
    </row>
    <row r="22" spans="1:22" x14ac:dyDescent="0.3">
      <c r="A22" s="8" t="s">
        <v>47</v>
      </c>
      <c r="B22" s="8">
        <v>2023</v>
      </c>
      <c r="D22" s="71" t="s">
        <v>19</v>
      </c>
      <c r="E22" s="71">
        <f>IF($A$22="June",E3,E14)</f>
        <v>43070</v>
      </c>
      <c r="F22" s="71">
        <f t="shared" ref="F22:K22" si="2">IF($A$22="June",F3,F14)</f>
        <v>43435</v>
      </c>
      <c r="G22" s="71">
        <f t="shared" si="2"/>
        <v>43800</v>
      </c>
      <c r="H22" s="71">
        <f t="shared" si="2"/>
        <v>44166</v>
      </c>
      <c r="I22" s="71">
        <f t="shared" si="2"/>
        <v>44531</v>
      </c>
      <c r="J22" s="71">
        <f t="shared" si="2"/>
        <v>44896</v>
      </c>
      <c r="K22" s="71">
        <f t="shared" si="2"/>
        <v>45261</v>
      </c>
      <c r="N22" s="3"/>
      <c r="O22" s="4" t="s">
        <v>21</v>
      </c>
      <c r="P22" s="4" t="s">
        <v>1</v>
      </c>
      <c r="R22" s="4" t="s">
        <v>20</v>
      </c>
      <c r="S22" s="4" t="s">
        <v>1</v>
      </c>
      <c r="T22" s="4"/>
    </row>
    <row r="23" spans="1:22" ht="31" x14ac:dyDescent="0.35">
      <c r="D23" s="75" t="s">
        <v>34</v>
      </c>
      <c r="E23" s="58">
        <f t="shared" ref="E23:K23" si="3">IF($A$22="June",E4,E15)</f>
        <v>1903.9999067766146</v>
      </c>
      <c r="F23" s="58">
        <f t="shared" si="3"/>
        <v>1878.7625771414355</v>
      </c>
      <c r="G23" s="58">
        <f t="shared" si="3"/>
        <v>1867.4630286558436</v>
      </c>
      <c r="H23" s="58">
        <f t="shared" si="3"/>
        <v>1855.9540899485248</v>
      </c>
      <c r="I23" s="58">
        <f t="shared" si="3"/>
        <v>1858.6469999999999</v>
      </c>
      <c r="J23" s="58">
        <f t="shared" si="3"/>
        <v>1848.2539999999999</v>
      </c>
      <c r="K23" s="58">
        <f t="shared" si="3"/>
        <v>1839.277</v>
      </c>
      <c r="L23" s="85">
        <f>ROUND(K23/1000,2)</f>
        <v>1.84</v>
      </c>
      <c r="M23" s="85" t="str">
        <f>IF(ROUND((K23-J23)*1000,-3)&lt;0," fewer "," more ")</f>
        <v xml:space="preserve"> fewer </v>
      </c>
      <c r="N23" s="3">
        <f>O23/$O$27</f>
        <v>0.9</v>
      </c>
      <c r="O23" s="84" t="str">
        <f>IF(ROUND((K23-J23)*1000,-3)&lt;0,TEXT(ROUND((K23-J23)*1000,-3)*-1,"0,000"),TEXT(ROUND((K23-J23)*1000,-3),"0,000"))</f>
        <v>9,000</v>
      </c>
      <c r="P23" s="83">
        <f t="shared" ref="P23:P25" si="4">ROUND((K23-J23)/J23*100,1)</f>
        <v>-0.5</v>
      </c>
      <c r="R23" s="6">
        <f>K23-F23</f>
        <v>-39.485577141435442</v>
      </c>
      <c r="S23" s="5">
        <f>R23/F23</f>
        <v>-2.1016799898959729E-2</v>
      </c>
      <c r="T23" s="4"/>
      <c r="U23" s="7">
        <f>K23-K12</f>
        <v>1839.277</v>
      </c>
      <c r="V23" s="7">
        <f>K23-J23</f>
        <v>-8.9769999999998618</v>
      </c>
    </row>
    <row r="24" spans="1:22" ht="46.5" x14ac:dyDescent="0.35">
      <c r="D24" s="76" t="s">
        <v>35</v>
      </c>
      <c r="E24" s="77">
        <f t="shared" ref="E24:K24" si="5">IF($A$22="June",E5,E16)</f>
        <v>350.30627123954281</v>
      </c>
      <c r="F24" s="77">
        <f t="shared" si="5"/>
        <v>324.07596022786811</v>
      </c>
      <c r="G24" s="77">
        <f t="shared" si="5"/>
        <v>299.32595772365084</v>
      </c>
      <c r="H24" s="77">
        <f t="shared" si="5"/>
        <v>264.86799999999999</v>
      </c>
      <c r="I24" s="77">
        <f t="shared" si="5"/>
        <v>233.143</v>
      </c>
      <c r="J24" s="77">
        <f t="shared" si="5"/>
        <v>230.25700000000001</v>
      </c>
      <c r="K24" s="77">
        <f t="shared" si="5"/>
        <v>235.399</v>
      </c>
      <c r="L24" s="88" t="str">
        <f>TEXT(ROUND(K24*1000,-3),"0,000")</f>
        <v>235,000</v>
      </c>
      <c r="M24" s="82" t="str">
        <f>IF(P24&lt;0,"decline, falling by","an increase, rising by")</f>
        <v>an increase, rising by</v>
      </c>
      <c r="N24" s="3">
        <f t="shared" ref="N24:N25" si="6">O24/$O$27</f>
        <v>0.5</v>
      </c>
      <c r="O24" s="84" t="str">
        <f>IF(ROUND((K24-J24)*1000,-3)&lt;0,TEXT(ROUND((K24-J24)*1000,-3)*-1,"0,000"),TEXT(ROUND((K24-J24)*1000,-3),"0,000"))</f>
        <v>5,000</v>
      </c>
      <c r="P24" s="83">
        <f t="shared" si="4"/>
        <v>2.2000000000000002</v>
      </c>
      <c r="R24" s="6">
        <f>K24-F24</f>
        <v>-88.676960227868108</v>
      </c>
      <c r="S24" s="5">
        <f>R24/F24</f>
        <v>-0.2736301704252192</v>
      </c>
      <c r="T24" s="4"/>
      <c r="V24" s="7">
        <f t="shared" ref="V24:V28" si="7">K24-J24</f>
        <v>5.1419999999999959</v>
      </c>
    </row>
    <row r="25" spans="1:22" ht="31" x14ac:dyDescent="0.35">
      <c r="D25" s="75" t="s">
        <v>36</v>
      </c>
      <c r="E25" s="58">
        <f t="shared" ref="E25:K25" si="8">IF($A$22="June",E6,E17)</f>
        <v>543.7464980571574</v>
      </c>
      <c r="F25" s="58">
        <f t="shared" si="8"/>
        <v>524.07763472544423</v>
      </c>
      <c r="G25" s="58">
        <f t="shared" si="8"/>
        <v>519.2191977685543</v>
      </c>
      <c r="H25" s="58">
        <f t="shared" si="8"/>
        <v>527.31600000000003</v>
      </c>
      <c r="I25" s="58">
        <f t="shared" si="8"/>
        <v>555.38900000000001</v>
      </c>
      <c r="J25" s="58">
        <f t="shared" si="8"/>
        <v>585.63099999999997</v>
      </c>
      <c r="K25" s="58">
        <f t="shared" si="8"/>
        <v>579.29600000000005</v>
      </c>
      <c r="L25" s="88" t="str">
        <f>TEXT(ROUND(K25*1000,-3),"0,000")</f>
        <v>579,000</v>
      </c>
      <c r="M25" s="82" t="str">
        <f>IF(P25&lt;0,"fell by","increased by")</f>
        <v>fell by</v>
      </c>
      <c r="N25" s="3">
        <f t="shared" si="6"/>
        <v>0.6</v>
      </c>
      <c r="O25" s="84" t="str">
        <f>IF(ROUND((K25-J25)*1000,-3)&lt;0,TEXT(ROUND((K25-J25)*1000,-3)*-1,"0,000"),TEXT(ROUND((K25-J25)*1000,-3),"0,000"))</f>
        <v>6,000</v>
      </c>
      <c r="P25" s="83">
        <f t="shared" si="4"/>
        <v>-1.1000000000000001</v>
      </c>
      <c r="R25" s="6">
        <f>K25-F25</f>
        <v>55.218365274555822</v>
      </c>
      <c r="S25" s="5">
        <f>R25/F25</f>
        <v>0.10536294933380209</v>
      </c>
      <c r="T25" s="4"/>
      <c r="U25" s="3" t="str">
        <f>TEXT(ROUND(J25*1000,-3),"0,000")</f>
        <v>586,000</v>
      </c>
      <c r="V25" s="7">
        <f t="shared" si="7"/>
        <v>-6.3349999999999227</v>
      </c>
    </row>
    <row r="26" spans="1:22" x14ac:dyDescent="0.35">
      <c r="A26" s="4"/>
      <c r="B26" s="4"/>
      <c r="C26" s="4"/>
      <c r="D26" s="115" t="s">
        <v>18</v>
      </c>
      <c r="E26" s="115"/>
      <c r="F26" s="115"/>
      <c r="G26" s="115"/>
      <c r="H26" s="115"/>
      <c r="I26" s="115"/>
      <c r="J26" s="115"/>
      <c r="K26" s="73"/>
      <c r="M26" s="82"/>
      <c r="N26" s="3"/>
      <c r="O26" s="3"/>
      <c r="P26" s="83"/>
      <c r="Q26" s="3"/>
      <c r="R26" s="3"/>
      <c r="S26" s="3"/>
      <c r="V26" s="7">
        <f t="shared" si="7"/>
        <v>0</v>
      </c>
    </row>
    <row r="27" spans="1:22" x14ac:dyDescent="0.35">
      <c r="A27" s="4"/>
      <c r="B27" s="4"/>
      <c r="C27" s="4"/>
      <c r="D27" s="74"/>
      <c r="E27" s="74"/>
      <c r="F27" s="74"/>
      <c r="H27" s="82">
        <f>ROUND(SUM(H23:H26)/1000,2)</f>
        <v>2.65</v>
      </c>
      <c r="I27" s="82">
        <f>ROUND(SUM(I23:I26)/1000,2)</f>
        <v>2.65</v>
      </c>
      <c r="J27" s="82">
        <f>ROUND(SUM(J23:J26)/1000,2)</f>
        <v>2.66</v>
      </c>
      <c r="K27" s="82">
        <f>ROUND(SUM(K23:K26)/1000,2)</f>
        <v>2.65</v>
      </c>
      <c r="L27" s="82"/>
      <c r="M27" s="82" t="str">
        <f>IF(P27&lt;0," less than "," more than ")</f>
        <v xml:space="preserve"> less than </v>
      </c>
      <c r="O27" s="72" t="str">
        <f>IF(ROUND((K27-J27)*1000000,0)&lt;0,TEXT(ROUND((K27-J27)*1000000,0)*-1,"0,000"),TEXT(ROUND((K27-J27)*1000000,0),"0.00"))</f>
        <v>10,000</v>
      </c>
      <c r="P27" s="83">
        <f>ROUND((K27-J27)/J27*100,1)</f>
        <v>-0.4</v>
      </c>
      <c r="Q27" s="3"/>
      <c r="R27" s="3"/>
      <c r="S27" s="3"/>
      <c r="V27" s="7">
        <f t="shared" si="7"/>
        <v>-1.0000000000000231E-2</v>
      </c>
    </row>
    <row r="28" spans="1:22" x14ac:dyDescent="0.35">
      <c r="A28" s="4"/>
      <c r="B28" s="4"/>
      <c r="C28" s="4"/>
      <c r="D28" s="74"/>
      <c r="E28" s="72">
        <f t="shared" ref="E28:J28" si="9">SUM(E23:E25)</f>
        <v>2798.0526760733146</v>
      </c>
      <c r="F28" s="72">
        <f t="shared" si="9"/>
        <v>2726.9161720947477</v>
      </c>
      <c r="G28" s="72">
        <f t="shared" si="9"/>
        <v>2686.0081841480487</v>
      </c>
      <c r="H28" s="72">
        <f t="shared" si="9"/>
        <v>2648.1380899485248</v>
      </c>
      <c r="I28" s="72">
        <f t="shared" si="9"/>
        <v>2647.1790000000001</v>
      </c>
      <c r="J28" s="72">
        <f t="shared" si="9"/>
        <v>2664.1419999999998</v>
      </c>
      <c r="K28" s="72">
        <f>SUM(K23:K25)</f>
        <v>2653.9719999999998</v>
      </c>
      <c r="N28" s="3"/>
      <c r="O28" s="85"/>
      <c r="P28" s="3"/>
      <c r="Q28" s="3"/>
      <c r="R28" s="3"/>
      <c r="S28" s="3"/>
      <c r="V28" s="7">
        <f t="shared" si="7"/>
        <v>-10.170000000000073</v>
      </c>
    </row>
    <row r="29" spans="1:22" x14ac:dyDescent="0.35">
      <c r="A29" s="4"/>
      <c r="B29" s="4"/>
      <c r="C29" s="4"/>
      <c r="D29" s="74"/>
      <c r="E29" s="74"/>
      <c r="F29" s="72">
        <f t="shared" ref="F29:J29" si="10">F28-E28</f>
        <v>-71.136503978566907</v>
      </c>
      <c r="G29" s="72">
        <f t="shared" si="10"/>
        <v>-40.907987946698995</v>
      </c>
      <c r="H29" s="72">
        <f t="shared" si="10"/>
        <v>-37.870094199523919</v>
      </c>
      <c r="I29" s="72">
        <f t="shared" si="10"/>
        <v>-0.95908994852470641</v>
      </c>
      <c r="J29" s="72">
        <f t="shared" si="10"/>
        <v>16.962999999999738</v>
      </c>
      <c r="K29" s="72">
        <f>K28-J28</f>
        <v>-10.170000000000073</v>
      </c>
      <c r="N29" s="3"/>
      <c r="O29" s="3"/>
      <c r="P29" s="3"/>
      <c r="Q29" s="3"/>
      <c r="R29" s="3"/>
      <c r="S29" s="3"/>
      <c r="V29" s="7"/>
    </row>
    <row r="30" spans="1:22" ht="27" customHeight="1" x14ac:dyDescent="0.35">
      <c r="A30" s="4"/>
      <c r="B30" s="4"/>
      <c r="C30" s="4"/>
      <c r="D30" s="81" t="str">
        <f>"As of "&amp;A22&amp;" "&amp;B22&amp;", the total number of dairy cows in the UK stood at "&amp;K27&amp;" million head, "&amp;O27&amp;" head ("&amp;P27&amp;"%) "&amp;M27&amp;" at the same point in the previous year, according to data from Defra."</f>
        <v>As of December 2023, the total number of dairy cows in the UK stood at 2.65 million head, 10,000 head (-0.4%)  less than  at the same point in the previous year, according to data from Defra.</v>
      </c>
      <c r="E30" s="74"/>
      <c r="F30" s="74"/>
      <c r="N30" s="3"/>
      <c r="O30" s="3"/>
      <c r="P30" s="3"/>
      <c r="Q30" s="3"/>
      <c r="R30" s="3"/>
      <c r="S30" s="3"/>
    </row>
    <row r="31" spans="1:22" x14ac:dyDescent="0.35">
      <c r="A31" s="4"/>
      <c r="B31" s="4"/>
      <c r="C31" s="4"/>
      <c r="D31" s="81" t="str">
        <f>"A shrinking milking herd accounted for over most of the overall decline. In "&amp;A22&amp;", the milking herd totalled "&amp;L23&amp;" million head. This was "&amp;O23&amp;M23&amp;" animals than at the same point in the previous year."</f>
        <v>A shrinking milking herd accounted for over most of the overall decline. In December, the milking herd totalled 1.84 million head. This was 9,000 fewer  animals than at the same point in the previous year.</v>
      </c>
      <c r="E31" s="74"/>
      <c r="F31" s="74"/>
      <c r="N31" s="3"/>
      <c r="O31" s="3"/>
      <c r="P31" s="3"/>
      <c r="Q31" s="3"/>
      <c r="R31" s="3"/>
      <c r="S31" s="3"/>
    </row>
    <row r="32" spans="1:22" ht="61.5" customHeight="1" x14ac:dyDescent="0.35">
      <c r="A32" s="4"/>
      <c r="B32" s="4"/>
      <c r="C32" s="4"/>
      <c r="D32" s="81" t="str">
        <f>"The number of female cattle aged over 24 months saw a "&amp;M24&amp;" "&amp;O24&amp;" head on the year to "&amp;L24&amp;". The number of female dairy cattle aged between 12 and 24 months "&amp;M25&amp;" "&amp;O25&amp;" head compared to the previous year's value of "&amp;U25&amp;"."</f>
        <v>The number of female cattle aged over 24 months saw a an increase, rising by 5,000 head on the year to 235,000. The number of female dairy cattle aged between 12 and 24 months fell by 6,000 head compared to the previous year's value of 586,000.</v>
      </c>
      <c r="E32" s="74"/>
      <c r="F32" s="74"/>
      <c r="N32" s="3"/>
      <c r="O32" s="3"/>
      <c r="P32" s="3"/>
      <c r="Q32" s="3"/>
      <c r="R32" s="3"/>
      <c r="S32" s="3"/>
    </row>
    <row r="33" spans="1:19" x14ac:dyDescent="0.35">
      <c r="A33" s="4"/>
      <c r="B33" s="4"/>
      <c r="C33" s="4"/>
      <c r="D33" s="81" t="s">
        <v>64</v>
      </c>
      <c r="E33" s="74"/>
      <c r="F33" s="74"/>
      <c r="N33" s="3"/>
      <c r="O33" s="3"/>
      <c r="P33" s="3"/>
      <c r="Q33" s="3"/>
      <c r="R33" s="3"/>
      <c r="S33" s="3"/>
    </row>
    <row r="34" spans="1:19" ht="20.25" customHeight="1" x14ac:dyDescent="0.35">
      <c r="A34" s="4"/>
      <c r="B34" s="4"/>
      <c r="C34" s="4"/>
      <c r="D34" s="74"/>
      <c r="E34" s="74"/>
      <c r="F34" s="74"/>
      <c r="N34" s="3"/>
      <c r="O34" s="3"/>
      <c r="P34" s="3"/>
      <c r="Q34" s="3"/>
      <c r="R34" s="3"/>
      <c r="S34" s="3"/>
    </row>
    <row r="35" spans="1:19" ht="25.5" customHeight="1" x14ac:dyDescent="0.35">
      <c r="A35" s="4"/>
      <c r="B35" s="4"/>
      <c r="C35" s="4"/>
      <c r="D35" s="74"/>
      <c r="E35" s="74"/>
      <c r="F35" s="74"/>
      <c r="N35" s="3"/>
      <c r="O35" s="3"/>
      <c r="P35" s="3"/>
      <c r="Q35" s="3"/>
      <c r="R35" s="3"/>
      <c r="S35" s="3"/>
    </row>
    <row r="36" spans="1:19" x14ac:dyDescent="0.35">
      <c r="A36" s="4"/>
      <c r="B36" s="4"/>
      <c r="C36" s="4"/>
      <c r="D36" s="74"/>
      <c r="E36" s="74"/>
      <c r="F36" s="74"/>
      <c r="N36" s="3"/>
      <c r="O36" s="3"/>
      <c r="P36" s="3"/>
      <c r="Q36" s="3"/>
      <c r="R36" s="3"/>
      <c r="S36" s="3"/>
    </row>
    <row r="37" spans="1:19" x14ac:dyDescent="0.35">
      <c r="A37" s="4"/>
      <c r="B37" s="4"/>
      <c r="C37" s="4"/>
      <c r="D37" s="74"/>
      <c r="E37" s="74"/>
      <c r="F37" s="74"/>
      <c r="N37" s="86"/>
      <c r="O37" s="3"/>
      <c r="P37" s="3"/>
      <c r="Q37" s="3"/>
      <c r="R37" s="3"/>
      <c r="S37" s="3"/>
    </row>
    <row r="38" spans="1:19" x14ac:dyDescent="0.35">
      <c r="N38" s="87"/>
    </row>
    <row r="39" spans="1:19" x14ac:dyDescent="0.35">
      <c r="N39" s="87"/>
    </row>
  </sheetData>
  <mergeCells count="3">
    <mergeCell ref="D7:K7"/>
    <mergeCell ref="D18:J18"/>
    <mergeCell ref="D26:J26"/>
  </mergeCells>
  <dataValidations disablePrompts="1" count="1">
    <dataValidation type="list" allowBlank="1" showInputMessage="1" showErrorMessage="1" sqref="A22" xr:uid="{F8621272-E8A7-4DD6-A779-AFC2E9802600}">
      <formula1>"June,December"</formula1>
    </dataValidation>
  </dataValidations>
  <pageMargins left="0.7" right="0.7" top="0.75" bottom="0.75" header="0.3" footer="0.3"/>
  <pageSetup paperSize="9" scale="8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Z86"/>
  <sheetViews>
    <sheetView showGridLines="0" workbookViewId="0"/>
  </sheetViews>
  <sheetFormatPr defaultColWidth="11.453125" defaultRowHeight="15" customHeight="1" x14ac:dyDescent="0.35"/>
  <cols>
    <col min="1" max="1" width="26" style="39" customWidth="1"/>
    <col min="2" max="11" width="12.7265625" style="39" customWidth="1"/>
    <col min="12" max="16384" width="11.453125" style="39"/>
  </cols>
  <sheetData>
    <row r="1" spans="1:78" s="33" customFormat="1" ht="15" customHeight="1" thickBot="1" x14ac:dyDescent="0.4">
      <c r="A1" s="32"/>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c r="BV1" s="32"/>
      <c r="BW1" s="32"/>
      <c r="BX1" s="32"/>
      <c r="BY1" s="32"/>
    </row>
    <row r="2" spans="1:78" s="33" customFormat="1" ht="15" customHeight="1" x14ac:dyDescent="0.35">
      <c r="A2" s="9" t="s">
        <v>25</v>
      </c>
      <c r="B2" s="9"/>
      <c r="C2" s="9"/>
      <c r="D2" s="9"/>
      <c r="E2" s="9"/>
      <c r="F2" s="9"/>
      <c r="G2" s="9"/>
      <c r="H2" s="9"/>
      <c r="I2" s="9"/>
      <c r="J2" s="9"/>
      <c r="K2" s="9"/>
      <c r="L2" s="43"/>
      <c r="M2" s="43"/>
      <c r="N2" s="43"/>
      <c r="O2" s="43"/>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2"/>
      <c r="BY2" s="32"/>
    </row>
    <row r="3" spans="1:78" s="33" customFormat="1" ht="15" customHeight="1" x14ac:dyDescent="0.35">
      <c r="A3" s="43"/>
      <c r="B3" s="43"/>
      <c r="C3" s="43"/>
      <c r="D3" s="43"/>
      <c r="E3" s="43"/>
      <c r="F3" s="43"/>
      <c r="G3" s="43"/>
      <c r="H3" s="43"/>
      <c r="I3" s="43"/>
      <c r="J3" s="43"/>
      <c r="K3" s="43"/>
      <c r="L3" s="43"/>
      <c r="M3" s="43"/>
      <c r="N3" s="43"/>
      <c r="O3" s="43"/>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c r="BT3" s="32"/>
      <c r="BU3" s="32"/>
      <c r="BV3" s="32"/>
      <c r="BW3" s="32"/>
      <c r="BX3" s="32"/>
      <c r="BY3" s="32"/>
    </row>
    <row r="4" spans="1:78" s="33" customFormat="1" ht="15" customHeight="1" x14ac:dyDescent="0.35">
      <c r="A4" s="56" t="s">
        <v>46</v>
      </c>
      <c r="B4" s="43"/>
      <c r="C4" s="43"/>
      <c r="D4" s="43"/>
      <c r="E4" s="43"/>
      <c r="F4" s="43"/>
      <c r="G4" s="43"/>
      <c r="H4" s="43"/>
      <c r="I4" s="43"/>
      <c r="J4" s="43"/>
      <c r="K4" s="43"/>
      <c r="L4" s="43"/>
      <c r="M4" s="43"/>
      <c r="N4" s="43"/>
      <c r="O4" s="43"/>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row>
    <row r="5" spans="1:78" s="33" customFormat="1" ht="15" customHeight="1" x14ac:dyDescent="0.35">
      <c r="A5" s="117" t="s">
        <v>24</v>
      </c>
      <c r="B5" s="118"/>
      <c r="C5" s="118"/>
      <c r="D5" s="118"/>
      <c r="E5" s="118"/>
      <c r="F5" s="118"/>
      <c r="G5" s="118"/>
      <c r="H5" s="118"/>
      <c r="I5" s="118"/>
      <c r="J5" s="118"/>
      <c r="K5" s="118"/>
      <c r="L5" s="34"/>
      <c r="M5" s="34"/>
      <c r="N5" s="34"/>
      <c r="O5" s="34"/>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c r="BX5" s="32"/>
      <c r="BY5" s="32"/>
      <c r="BZ5" s="32"/>
    </row>
    <row r="6" spans="1:78" s="33" customFormat="1" ht="15" customHeight="1" x14ac:dyDescent="0.35">
      <c r="A6" s="34"/>
      <c r="B6" s="78"/>
      <c r="C6" s="78"/>
      <c r="D6" s="78"/>
      <c r="E6" s="78"/>
      <c r="F6" s="78"/>
      <c r="G6" s="78"/>
      <c r="H6" s="78"/>
      <c r="I6" s="78"/>
      <c r="J6" s="78"/>
      <c r="K6" s="78"/>
      <c r="L6" s="34"/>
      <c r="M6" s="34"/>
      <c r="N6" s="34"/>
      <c r="O6" s="34"/>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c r="BX6" s="32"/>
      <c r="BY6" s="32"/>
      <c r="BZ6" s="32"/>
    </row>
    <row r="7" spans="1:78" s="33" customFormat="1" ht="15" customHeight="1" x14ac:dyDescent="0.35">
      <c r="A7" s="119" t="s">
        <v>37</v>
      </c>
      <c r="B7" s="120"/>
      <c r="C7" s="120"/>
      <c r="D7" s="120"/>
      <c r="E7" s="120"/>
      <c r="F7" s="120"/>
      <c r="G7" s="120"/>
      <c r="H7" s="120"/>
      <c r="I7" s="120"/>
      <c r="J7" s="120"/>
      <c r="K7" s="120"/>
      <c r="L7" s="35"/>
      <c r="M7" s="35"/>
      <c r="N7" s="35"/>
      <c r="O7" s="35"/>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c r="BX7" s="32"/>
      <c r="BY7" s="32"/>
      <c r="BZ7" s="32"/>
    </row>
    <row r="8" spans="1:78" s="33" customFormat="1" ht="15" customHeight="1" x14ac:dyDescent="0.35">
      <c r="A8" s="121" t="s">
        <v>45</v>
      </c>
      <c r="B8" s="122"/>
      <c r="C8" s="122"/>
      <c r="D8" s="122"/>
      <c r="E8" s="122"/>
      <c r="F8" s="122"/>
      <c r="G8" s="122"/>
      <c r="H8" s="122"/>
      <c r="I8" s="122"/>
      <c r="J8" s="122"/>
      <c r="K8" s="122"/>
      <c r="L8" s="36"/>
      <c r="M8" s="36"/>
      <c r="N8" s="36"/>
      <c r="O8" s="36"/>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row>
    <row r="9" spans="1:78" s="33" customFormat="1" ht="15" customHeight="1" x14ac:dyDescent="0.35">
      <c r="A9" s="122"/>
      <c r="B9" s="122"/>
      <c r="C9" s="122"/>
      <c r="D9" s="122"/>
      <c r="E9" s="122"/>
      <c r="F9" s="122"/>
      <c r="G9" s="122"/>
      <c r="H9" s="122"/>
      <c r="I9" s="122"/>
      <c r="J9" s="122"/>
      <c r="K9" s="122"/>
      <c r="L9" s="36"/>
      <c r="M9" s="36"/>
      <c r="N9" s="36"/>
      <c r="O9" s="36"/>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row>
    <row r="10" spans="1:78" s="33" customFormat="1" ht="15" customHeight="1" x14ac:dyDescent="0.35">
      <c r="A10" s="79"/>
      <c r="B10" s="79"/>
      <c r="C10" s="79"/>
      <c r="D10" s="79"/>
      <c r="E10" s="79"/>
      <c r="F10" s="79"/>
      <c r="G10" s="79"/>
      <c r="H10" s="79"/>
      <c r="I10" s="79"/>
      <c r="J10" s="79"/>
      <c r="K10" s="79"/>
      <c r="L10" s="36"/>
      <c r="M10" s="36"/>
      <c r="N10" s="36"/>
      <c r="O10" s="36"/>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BT10" s="32"/>
      <c r="BU10" s="32"/>
      <c r="BV10" s="32"/>
      <c r="BW10" s="32"/>
      <c r="BX10" s="32"/>
      <c r="BY10" s="32"/>
    </row>
    <row r="11" spans="1:78" s="33" customFormat="1" ht="15" customHeight="1" x14ac:dyDescent="0.35">
      <c r="A11" s="79" t="s">
        <v>39</v>
      </c>
      <c r="B11" s="79"/>
      <c r="C11" s="79"/>
      <c r="D11" s="79"/>
      <c r="E11" s="79"/>
      <c r="F11" s="79"/>
      <c r="G11" s="79"/>
      <c r="H11" s="79"/>
      <c r="I11" s="79"/>
      <c r="J11" s="79"/>
      <c r="K11" s="79"/>
      <c r="L11" s="36"/>
      <c r="M11" s="36"/>
      <c r="N11" s="36"/>
      <c r="O11" s="36"/>
      <c r="P11" s="32"/>
      <c r="Q11" s="32"/>
      <c r="R11" s="32"/>
      <c r="S11" s="32"/>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c r="BV11" s="32"/>
      <c r="BW11" s="32"/>
      <c r="BX11" s="32"/>
      <c r="BY11" s="32"/>
    </row>
    <row r="12" spans="1:78" s="33" customFormat="1" ht="15" customHeight="1" x14ac:dyDescent="0.35">
      <c r="A12" s="123" t="s">
        <v>38</v>
      </c>
      <c r="B12" s="124"/>
      <c r="C12" s="124"/>
      <c r="D12" s="124"/>
      <c r="E12" s="124"/>
      <c r="F12" s="124"/>
      <c r="G12" s="124"/>
      <c r="H12" s="124"/>
      <c r="I12" s="124"/>
      <c r="J12" s="124"/>
      <c r="K12" s="124"/>
      <c r="L12" s="36"/>
      <c r="M12" s="36"/>
      <c r="N12" s="36"/>
      <c r="O12" s="36"/>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c r="BW12" s="32"/>
      <c r="BX12" s="32"/>
      <c r="BY12" s="32"/>
    </row>
    <row r="13" spans="1:78" s="33" customFormat="1" ht="15" customHeight="1" x14ac:dyDescent="0.35">
      <c r="A13" s="123" t="s">
        <v>26</v>
      </c>
      <c r="B13" s="124"/>
      <c r="C13" s="124"/>
      <c r="D13" s="124"/>
      <c r="E13" s="124"/>
      <c r="F13" s="124"/>
      <c r="G13" s="124"/>
      <c r="H13" s="124"/>
      <c r="I13" s="124"/>
      <c r="J13" s="124"/>
      <c r="K13" s="124"/>
      <c r="L13" s="36"/>
      <c r="M13" s="36"/>
      <c r="N13" s="36"/>
      <c r="O13" s="36"/>
      <c r="P13" s="32"/>
      <c r="Q13" s="32"/>
      <c r="R13" s="32"/>
      <c r="S13" s="32"/>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c r="BV13" s="32"/>
      <c r="BW13" s="32"/>
      <c r="BX13" s="32"/>
      <c r="BY13" s="32"/>
    </row>
    <row r="14" spans="1:78" s="33" customFormat="1" ht="15" customHeight="1" x14ac:dyDescent="0.35">
      <c r="A14" s="125" t="s">
        <v>40</v>
      </c>
      <c r="B14" s="126"/>
      <c r="C14" s="126"/>
      <c r="D14" s="126"/>
      <c r="E14" s="126"/>
      <c r="F14" s="126"/>
      <c r="G14" s="126"/>
      <c r="H14" s="126"/>
      <c r="I14" s="126"/>
      <c r="J14" s="126"/>
      <c r="K14" s="126"/>
      <c r="L14" s="37"/>
      <c r="M14" s="37"/>
      <c r="N14" s="37"/>
      <c r="O14" s="37"/>
      <c r="P14" s="32"/>
      <c r="Q14" s="32"/>
      <c r="R14" s="32"/>
      <c r="S14" s="32"/>
      <c r="T14" s="32"/>
      <c r="U14" s="32"/>
      <c r="V14" s="32"/>
      <c r="W14" s="32"/>
      <c r="X14" s="32"/>
      <c r="Y14" s="32"/>
      <c r="Z14" s="32"/>
      <c r="AA14" s="32"/>
      <c r="AB14" s="32"/>
      <c r="AC14" s="32"/>
      <c r="AD14" s="32"/>
      <c r="AE14" s="32"/>
      <c r="AF14" s="32"/>
      <c r="AG14" s="32"/>
      <c r="AH14" s="32"/>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c r="BO14" s="32"/>
      <c r="BP14" s="32"/>
      <c r="BQ14" s="32"/>
      <c r="BR14" s="32"/>
      <c r="BS14" s="32"/>
      <c r="BT14" s="32"/>
      <c r="BU14" s="32"/>
      <c r="BV14" s="32"/>
      <c r="BW14" s="32"/>
      <c r="BX14" s="32"/>
      <c r="BY14" s="32"/>
    </row>
    <row r="15" spans="1:78" s="33" customFormat="1" ht="15" customHeight="1" x14ac:dyDescent="0.35">
      <c r="A15" s="123" t="s">
        <v>41</v>
      </c>
      <c r="B15" s="124"/>
      <c r="C15" s="124"/>
      <c r="D15" s="124"/>
      <c r="E15" s="124"/>
      <c r="F15" s="124"/>
      <c r="G15" s="124"/>
      <c r="H15" s="124"/>
      <c r="I15" s="124"/>
      <c r="J15" s="124"/>
      <c r="K15" s="124"/>
      <c r="L15" s="37"/>
      <c r="M15" s="37"/>
      <c r="N15" s="37"/>
      <c r="O15" s="37"/>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c r="BV15" s="32"/>
      <c r="BW15" s="32"/>
      <c r="BX15" s="32"/>
      <c r="BY15" s="32"/>
    </row>
    <row r="16" spans="1:78" s="33" customFormat="1" ht="15" customHeight="1" x14ac:dyDescent="0.35">
      <c r="A16" s="127" t="s">
        <v>42</v>
      </c>
      <c r="B16" s="124"/>
      <c r="C16" s="124"/>
      <c r="D16" s="124"/>
      <c r="E16" s="124"/>
      <c r="F16" s="124"/>
      <c r="G16" s="124"/>
      <c r="H16" s="124"/>
      <c r="I16" s="124"/>
      <c r="J16" s="124"/>
      <c r="K16" s="124"/>
      <c r="L16" s="37"/>
      <c r="M16" s="37"/>
      <c r="N16" s="37"/>
      <c r="O16" s="37"/>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c r="BR16" s="32"/>
      <c r="BS16" s="32"/>
      <c r="BT16" s="32"/>
      <c r="BU16" s="32"/>
      <c r="BV16" s="32"/>
      <c r="BW16" s="32"/>
      <c r="BX16" s="32"/>
      <c r="BY16" s="32"/>
    </row>
    <row r="17" spans="1:40" ht="15" customHeight="1" thickBot="1" x14ac:dyDescent="0.4">
      <c r="A17" s="38"/>
      <c r="B17" s="38"/>
      <c r="C17" s="38"/>
      <c r="D17" s="38"/>
      <c r="E17" s="38"/>
      <c r="F17" s="38"/>
      <c r="G17" s="38"/>
      <c r="H17" s="38"/>
      <c r="I17" s="38"/>
      <c r="J17" s="38"/>
      <c r="K17" s="38"/>
    </row>
    <row r="18" spans="1:40" ht="15" customHeight="1" x14ac:dyDescent="0.35">
      <c r="A18" s="40" t="s">
        <v>14</v>
      </c>
      <c r="B18" s="40"/>
      <c r="C18" s="40"/>
      <c r="D18" s="40"/>
      <c r="E18" s="40"/>
      <c r="F18" s="40"/>
      <c r="G18" s="40"/>
      <c r="H18" s="40"/>
      <c r="I18" s="40"/>
      <c r="J18" s="40"/>
      <c r="K18" s="40"/>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row>
    <row r="19" spans="1:40" ht="15" customHeight="1" x14ac:dyDescent="0.35">
      <c r="A19" s="41"/>
      <c r="B19" s="41"/>
      <c r="C19" s="41"/>
      <c r="D19" s="41"/>
      <c r="E19" s="41"/>
      <c r="F19" s="41"/>
      <c r="G19" s="41"/>
      <c r="H19" s="41"/>
      <c r="I19" s="41"/>
      <c r="J19" s="41"/>
      <c r="K19" s="41"/>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row>
    <row r="20" spans="1:40" s="89" customFormat="1" ht="15.5" x14ac:dyDescent="0.35">
      <c r="A20" s="128" t="s">
        <v>48</v>
      </c>
      <c r="B20" s="128"/>
      <c r="C20" s="128"/>
      <c r="D20" s="128"/>
      <c r="E20" s="128"/>
      <c r="F20" s="128"/>
      <c r="G20" s="128"/>
      <c r="H20" s="128"/>
      <c r="I20" s="128"/>
      <c r="J20" s="128"/>
      <c r="K20" s="128"/>
    </row>
    <row r="21" spans="1:40" s="89" customFormat="1" ht="15.5" x14ac:dyDescent="0.35">
      <c r="A21" s="128"/>
      <c r="B21" s="128"/>
      <c r="C21" s="128"/>
      <c r="D21" s="128"/>
      <c r="E21" s="128"/>
      <c r="F21" s="128"/>
      <c r="G21" s="128"/>
      <c r="H21" s="128"/>
      <c r="I21" s="128"/>
      <c r="J21" s="128"/>
      <c r="K21" s="128"/>
    </row>
    <row r="22" spans="1:40" s="89" customFormat="1" ht="15.5" x14ac:dyDescent="0.35">
      <c r="A22" s="128"/>
      <c r="B22" s="128"/>
      <c r="C22" s="128"/>
      <c r="D22" s="128"/>
      <c r="E22" s="128"/>
      <c r="F22" s="128"/>
      <c r="G22" s="128"/>
      <c r="H22" s="128"/>
      <c r="I22" s="128"/>
      <c r="J22" s="128"/>
      <c r="K22" s="128"/>
    </row>
    <row r="23" spans="1:40" s="89" customFormat="1" ht="15.5" x14ac:dyDescent="0.35">
      <c r="A23" s="128"/>
      <c r="B23" s="128"/>
      <c r="C23" s="128"/>
      <c r="D23" s="128"/>
      <c r="E23" s="128"/>
      <c r="F23" s="128"/>
      <c r="G23" s="128"/>
      <c r="H23" s="128"/>
      <c r="I23" s="128"/>
      <c r="J23" s="128"/>
      <c r="K23" s="128"/>
    </row>
    <row r="24" spans="1:40" s="89" customFormat="1" ht="15.5" x14ac:dyDescent="0.35">
      <c r="A24" s="90"/>
      <c r="B24" s="90"/>
      <c r="C24" s="90"/>
      <c r="D24" s="90"/>
      <c r="E24" s="90"/>
      <c r="F24" s="90"/>
      <c r="G24" s="90"/>
      <c r="H24" s="90"/>
      <c r="I24" s="90"/>
      <c r="J24" s="90"/>
      <c r="K24" s="90"/>
    </row>
    <row r="25" spans="1:40" ht="16.5" customHeight="1" x14ac:dyDescent="0.35">
      <c r="A25" s="128" t="s">
        <v>49</v>
      </c>
      <c r="B25" s="128"/>
      <c r="C25" s="128"/>
      <c r="D25" s="128"/>
      <c r="E25" s="128"/>
      <c r="F25" s="128"/>
      <c r="G25" s="128"/>
      <c r="H25" s="128"/>
      <c r="I25" s="128"/>
      <c r="J25" s="128"/>
      <c r="K25" s="12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row>
    <row r="26" spans="1:40" ht="15" customHeight="1" x14ac:dyDescent="0.35">
      <c r="A26" s="128"/>
      <c r="B26" s="128"/>
      <c r="C26" s="128"/>
      <c r="D26" s="128"/>
      <c r="E26" s="128"/>
      <c r="F26" s="128"/>
      <c r="G26" s="128"/>
      <c r="H26" s="128"/>
      <c r="I26" s="128"/>
      <c r="J26" s="128"/>
      <c r="K26" s="12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row>
    <row r="27" spans="1:40" ht="15" customHeight="1" x14ac:dyDescent="0.35">
      <c r="A27" s="128"/>
      <c r="B27" s="128"/>
      <c r="C27" s="128"/>
      <c r="D27" s="128"/>
      <c r="E27" s="128"/>
      <c r="F27" s="128"/>
      <c r="G27" s="128"/>
      <c r="H27" s="128"/>
      <c r="I27" s="128"/>
      <c r="J27" s="128"/>
      <c r="K27" s="12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row>
    <row r="28" spans="1:40" ht="15" customHeight="1" x14ac:dyDescent="0.35">
      <c r="A28" s="128"/>
      <c r="B28" s="128"/>
      <c r="C28" s="128"/>
      <c r="D28" s="128"/>
      <c r="E28" s="128"/>
      <c r="F28" s="128"/>
      <c r="G28" s="128"/>
      <c r="H28" s="128"/>
      <c r="I28" s="128"/>
      <c r="J28" s="128"/>
      <c r="K28" s="12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row>
    <row r="29" spans="1:40" ht="15" customHeight="1" x14ac:dyDescent="0.35">
      <c r="A29" s="128"/>
      <c r="B29" s="128"/>
      <c r="C29" s="128"/>
      <c r="D29" s="128"/>
      <c r="E29" s="128"/>
      <c r="F29" s="128"/>
      <c r="G29" s="128"/>
      <c r="H29" s="128"/>
      <c r="I29" s="128"/>
      <c r="J29" s="128"/>
      <c r="K29" s="12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row>
    <row r="30" spans="1:40" ht="15" customHeight="1" x14ac:dyDescent="0.35">
      <c r="A30" s="129" t="s">
        <v>59</v>
      </c>
      <c r="B30" s="129"/>
      <c r="C30" s="129"/>
      <c r="D30" s="129"/>
      <c r="E30" s="129"/>
      <c r="F30" s="129"/>
      <c r="G30" s="129"/>
      <c r="H30" s="129"/>
      <c r="I30" s="129"/>
      <c r="J30" s="129"/>
      <c r="K30" s="129"/>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row>
    <row r="31" spans="1:40" ht="15" customHeight="1" thickBot="1" x14ac:dyDescent="0.4">
      <c r="A31" s="42"/>
      <c r="B31" s="42"/>
      <c r="C31" s="42"/>
      <c r="D31" s="42"/>
      <c r="E31" s="42"/>
      <c r="F31" s="42"/>
      <c r="G31" s="42"/>
      <c r="H31" s="42"/>
      <c r="I31" s="42"/>
      <c r="J31" s="42"/>
      <c r="K31" s="42"/>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row>
    <row r="32" spans="1:40" ht="15" customHeight="1" x14ac:dyDescent="0.35">
      <c r="A32" s="40" t="s">
        <v>13</v>
      </c>
      <c r="B32" s="40"/>
      <c r="C32" s="40"/>
      <c r="D32" s="40"/>
      <c r="E32" s="40"/>
      <c r="F32" s="40"/>
      <c r="G32" s="40"/>
      <c r="H32" s="40"/>
      <c r="I32" s="40"/>
      <c r="J32" s="40"/>
      <c r="K32" s="40"/>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row>
    <row r="33" spans="1:40" ht="15" customHeight="1" x14ac:dyDescent="0.35">
      <c r="A33" s="41"/>
      <c r="B33" s="41"/>
      <c r="C33" s="41"/>
      <c r="D33" s="41"/>
      <c r="E33" s="41"/>
      <c r="F33" s="41"/>
      <c r="G33" s="41"/>
      <c r="H33" s="41"/>
      <c r="I33" s="41"/>
      <c r="J33" s="41"/>
      <c r="K33" s="41"/>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row>
    <row r="34" spans="1:40" s="78" customFormat="1" ht="15" customHeight="1" x14ac:dyDescent="0.35">
      <c r="A34" s="94" t="s">
        <v>50</v>
      </c>
      <c r="B34" s="116" t="s">
        <v>51</v>
      </c>
      <c r="C34" s="116"/>
      <c r="D34" s="116"/>
      <c r="E34" s="43"/>
      <c r="F34" s="43"/>
      <c r="G34" s="43"/>
      <c r="H34" s="43"/>
      <c r="I34" s="43"/>
      <c r="J34" s="43"/>
      <c r="K34" s="43"/>
      <c r="L34" s="95"/>
      <c r="M34" s="95"/>
      <c r="N34" s="95"/>
      <c r="O34" s="95"/>
      <c r="P34" s="95"/>
      <c r="Q34" s="95"/>
      <c r="R34" s="95"/>
      <c r="S34" s="95"/>
      <c r="T34" s="95"/>
      <c r="U34" s="95"/>
      <c r="V34" s="95"/>
      <c r="W34" s="95"/>
      <c r="X34" s="95"/>
      <c r="Y34" s="95"/>
      <c r="Z34" s="95"/>
      <c r="AA34" s="95"/>
      <c r="AB34" s="95"/>
      <c r="AC34" s="95"/>
      <c r="AD34" s="95"/>
      <c r="AE34" s="95"/>
      <c r="AF34" s="95"/>
      <c r="AG34" s="95"/>
      <c r="AH34" s="95"/>
      <c r="AI34" s="95"/>
      <c r="AJ34" s="95"/>
      <c r="AK34" s="95"/>
      <c r="AL34" s="95"/>
      <c r="AM34" s="95"/>
      <c r="AN34" s="95"/>
    </row>
    <row r="35" spans="1:40" s="78" customFormat="1" ht="15" customHeight="1" x14ac:dyDescent="0.35">
      <c r="A35" s="130" t="s">
        <v>32</v>
      </c>
      <c r="B35" s="131" t="s">
        <v>57</v>
      </c>
      <c r="C35" s="132"/>
      <c r="D35" s="132"/>
      <c r="E35" s="132"/>
      <c r="F35" s="132"/>
      <c r="G35" s="132"/>
      <c r="H35" s="132"/>
      <c r="I35" s="132"/>
      <c r="J35" s="132"/>
      <c r="K35" s="132"/>
      <c r="L35" s="95"/>
      <c r="M35" s="95"/>
      <c r="N35" s="95"/>
      <c r="O35" s="95"/>
      <c r="P35" s="95"/>
      <c r="Q35" s="95"/>
      <c r="R35" s="95"/>
      <c r="S35" s="95"/>
      <c r="T35" s="95"/>
      <c r="U35" s="95"/>
      <c r="V35" s="95"/>
      <c r="W35" s="95"/>
      <c r="X35" s="95"/>
      <c r="Y35" s="95"/>
      <c r="Z35" s="95"/>
      <c r="AA35" s="95"/>
      <c r="AB35" s="95"/>
      <c r="AC35" s="95"/>
      <c r="AD35" s="95"/>
      <c r="AE35" s="95"/>
      <c r="AF35" s="95"/>
      <c r="AG35" s="95"/>
      <c r="AH35" s="95"/>
      <c r="AI35" s="95"/>
      <c r="AJ35" s="95"/>
      <c r="AK35" s="95"/>
      <c r="AL35" s="95"/>
      <c r="AM35" s="95"/>
      <c r="AN35" s="95"/>
    </row>
    <row r="36" spans="1:40" s="78" customFormat="1" ht="15" customHeight="1" x14ac:dyDescent="0.35">
      <c r="A36" s="130"/>
      <c r="B36" s="132"/>
      <c r="C36" s="132"/>
      <c r="D36" s="132"/>
      <c r="E36" s="132"/>
      <c r="F36" s="132"/>
      <c r="G36" s="132"/>
      <c r="H36" s="132"/>
      <c r="I36" s="132"/>
      <c r="J36" s="132"/>
      <c r="K36" s="132"/>
      <c r="L36" s="95"/>
      <c r="M36" s="95"/>
      <c r="N36" s="95"/>
      <c r="O36" s="95"/>
      <c r="P36" s="95"/>
      <c r="Q36" s="95"/>
      <c r="R36" s="95"/>
      <c r="S36" s="95"/>
      <c r="T36" s="95"/>
      <c r="U36" s="95"/>
      <c r="V36" s="95"/>
      <c r="W36" s="95"/>
      <c r="X36" s="95"/>
      <c r="Y36" s="95"/>
      <c r="Z36" s="95"/>
      <c r="AA36" s="95"/>
      <c r="AB36" s="95"/>
      <c r="AC36" s="95"/>
      <c r="AD36" s="95"/>
      <c r="AE36" s="95"/>
      <c r="AF36" s="95"/>
      <c r="AG36" s="95"/>
      <c r="AH36" s="95"/>
      <c r="AI36" s="95"/>
      <c r="AJ36" s="95"/>
      <c r="AK36" s="95"/>
      <c r="AL36" s="95"/>
      <c r="AM36" s="95"/>
      <c r="AN36" s="95"/>
    </row>
    <row r="37" spans="1:40" s="78" customFormat="1" ht="15" customHeight="1" x14ac:dyDescent="0.35">
      <c r="A37" s="96"/>
      <c r="B37" s="132"/>
      <c r="C37" s="132"/>
      <c r="D37" s="132"/>
      <c r="E37" s="132"/>
      <c r="F37" s="132"/>
      <c r="G37" s="132"/>
      <c r="H37" s="132"/>
      <c r="I37" s="132"/>
      <c r="J37" s="132"/>
      <c r="K37" s="132"/>
      <c r="L37" s="95"/>
      <c r="M37" s="95"/>
      <c r="N37" s="95"/>
      <c r="O37" s="95"/>
      <c r="P37" s="95"/>
      <c r="Q37" s="95"/>
      <c r="R37" s="95"/>
      <c r="S37" s="95"/>
      <c r="T37" s="95"/>
      <c r="U37" s="95"/>
      <c r="V37" s="95"/>
      <c r="W37" s="95"/>
      <c r="X37" s="95"/>
      <c r="Y37" s="95"/>
      <c r="Z37" s="95"/>
      <c r="AA37" s="95"/>
      <c r="AB37" s="95"/>
      <c r="AC37" s="95"/>
      <c r="AD37" s="95"/>
      <c r="AE37" s="95"/>
      <c r="AF37" s="95"/>
      <c r="AG37" s="95"/>
      <c r="AH37" s="95"/>
      <c r="AI37" s="95"/>
      <c r="AJ37" s="95"/>
      <c r="AK37" s="95"/>
      <c r="AL37" s="95"/>
      <c r="AM37" s="95"/>
      <c r="AN37" s="95"/>
    </row>
    <row r="38" spans="1:40" s="78" customFormat="1" ht="15" customHeight="1" x14ac:dyDescent="0.35">
      <c r="A38" s="97"/>
      <c r="B38" s="132"/>
      <c r="C38" s="132"/>
      <c r="D38" s="132"/>
      <c r="E38" s="132"/>
      <c r="F38" s="132"/>
      <c r="G38" s="132"/>
      <c r="H38" s="132"/>
      <c r="I38" s="132"/>
      <c r="J38" s="132"/>
      <c r="K38" s="132"/>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c r="AL38" s="95"/>
      <c r="AM38" s="95"/>
      <c r="AN38" s="95"/>
    </row>
    <row r="39" spans="1:40" s="78" customFormat="1" ht="33" customHeight="1" x14ac:dyDescent="0.35">
      <c r="A39" s="97"/>
      <c r="B39" s="132"/>
      <c r="C39" s="132"/>
      <c r="D39" s="132"/>
      <c r="E39" s="132"/>
      <c r="F39" s="132"/>
      <c r="G39" s="132"/>
      <c r="H39" s="132"/>
      <c r="I39" s="132"/>
      <c r="J39" s="132"/>
      <c r="K39" s="132"/>
      <c r="L39" s="95"/>
      <c r="M39" s="95"/>
      <c r="N39" s="95"/>
      <c r="O39" s="95"/>
      <c r="P39" s="95"/>
      <c r="Q39" s="95"/>
      <c r="R39" s="95"/>
      <c r="S39" s="95"/>
      <c r="T39" s="95"/>
      <c r="U39" s="95"/>
      <c r="V39" s="95"/>
      <c r="W39" s="95"/>
      <c r="X39" s="95"/>
      <c r="Y39" s="95"/>
      <c r="Z39" s="95"/>
      <c r="AA39" s="95"/>
      <c r="AB39" s="95"/>
      <c r="AC39" s="95"/>
      <c r="AD39" s="95"/>
      <c r="AE39" s="95"/>
      <c r="AF39" s="95"/>
      <c r="AG39" s="95"/>
      <c r="AH39" s="95"/>
      <c r="AI39" s="95"/>
      <c r="AJ39" s="95"/>
      <c r="AK39" s="95"/>
      <c r="AL39" s="95"/>
      <c r="AM39" s="95"/>
      <c r="AN39" s="95"/>
    </row>
    <row r="40" spans="1:40" s="78" customFormat="1" ht="15.5" x14ac:dyDescent="0.35">
      <c r="A40" s="98" t="s">
        <v>12</v>
      </c>
      <c r="B40" s="97" t="s">
        <v>52</v>
      </c>
      <c r="C40" s="97"/>
      <c r="D40" s="97"/>
      <c r="E40" s="97"/>
      <c r="F40" s="97"/>
      <c r="G40" s="97"/>
      <c r="H40" s="97"/>
      <c r="I40" s="97"/>
      <c r="J40" s="97"/>
      <c r="K40" s="97"/>
      <c r="L40" s="95"/>
      <c r="M40" s="95"/>
      <c r="N40" s="95"/>
      <c r="O40" s="95"/>
      <c r="P40" s="95"/>
      <c r="Q40" s="95"/>
      <c r="R40" s="95"/>
      <c r="S40" s="95"/>
      <c r="T40" s="95"/>
      <c r="U40" s="95"/>
      <c r="V40" s="95"/>
      <c r="W40" s="95"/>
      <c r="X40" s="95"/>
      <c r="Y40" s="95"/>
      <c r="Z40" s="95"/>
      <c r="AA40" s="95"/>
      <c r="AB40" s="95"/>
      <c r="AC40" s="95"/>
      <c r="AD40" s="95"/>
      <c r="AE40" s="95"/>
      <c r="AF40" s="95"/>
      <c r="AG40" s="95"/>
      <c r="AH40" s="95"/>
      <c r="AI40" s="95"/>
      <c r="AJ40" s="95"/>
      <c r="AK40" s="95"/>
      <c r="AL40" s="95"/>
      <c r="AM40" s="95"/>
      <c r="AN40" s="95"/>
    </row>
    <row r="41" spans="1:40" s="78" customFormat="1" ht="15.5" x14ac:dyDescent="0.35">
      <c r="A41" s="94" t="s">
        <v>11</v>
      </c>
      <c r="B41" s="99" t="s">
        <v>53</v>
      </c>
      <c r="C41" s="99"/>
      <c r="D41" s="99"/>
      <c r="E41" s="99"/>
      <c r="F41" s="99"/>
      <c r="G41" s="99"/>
      <c r="H41" s="99"/>
      <c r="I41" s="99"/>
      <c r="J41" s="99"/>
      <c r="K41" s="99"/>
      <c r="L41" s="95"/>
      <c r="M41" s="95"/>
      <c r="N41" s="95"/>
      <c r="O41" s="95"/>
      <c r="P41" s="95"/>
      <c r="Q41" s="95"/>
      <c r="R41" s="95"/>
      <c r="S41" s="95"/>
      <c r="T41" s="95"/>
      <c r="U41" s="95"/>
      <c r="V41" s="95"/>
      <c r="W41" s="95"/>
      <c r="X41" s="95"/>
      <c r="Y41" s="95"/>
      <c r="Z41" s="95"/>
      <c r="AA41" s="95"/>
      <c r="AB41" s="95"/>
      <c r="AC41" s="95"/>
      <c r="AD41" s="95"/>
      <c r="AE41" s="95"/>
      <c r="AF41" s="95"/>
      <c r="AG41" s="95"/>
      <c r="AH41" s="95"/>
      <c r="AI41" s="95"/>
      <c r="AJ41" s="95"/>
      <c r="AK41" s="95"/>
      <c r="AL41" s="95"/>
      <c r="AM41" s="95"/>
      <c r="AN41" s="95"/>
    </row>
    <row r="42" spans="1:40" s="78" customFormat="1" ht="15.75" customHeight="1" x14ac:dyDescent="0.35">
      <c r="A42" s="94" t="s">
        <v>10</v>
      </c>
      <c r="B42" s="116" t="s">
        <v>9</v>
      </c>
      <c r="C42" s="116"/>
      <c r="D42" s="116"/>
      <c r="E42" s="116"/>
      <c r="F42" s="116"/>
      <c r="G42" s="116"/>
      <c r="H42" s="116"/>
      <c r="I42" s="116"/>
      <c r="J42" s="116"/>
      <c r="K42" s="116"/>
      <c r="L42" s="95"/>
      <c r="M42" s="95"/>
      <c r="N42" s="95"/>
      <c r="O42" s="95"/>
      <c r="P42" s="95"/>
      <c r="Q42" s="95"/>
      <c r="R42" s="95"/>
      <c r="S42" s="95"/>
      <c r="T42" s="95"/>
      <c r="U42" s="95"/>
      <c r="V42" s="95"/>
      <c r="W42" s="95"/>
      <c r="X42" s="95"/>
      <c r="Y42" s="95"/>
      <c r="Z42" s="95"/>
      <c r="AA42" s="95"/>
      <c r="AB42" s="95"/>
      <c r="AC42" s="95"/>
      <c r="AD42" s="95"/>
      <c r="AE42" s="95"/>
      <c r="AF42" s="95"/>
      <c r="AG42" s="95"/>
      <c r="AH42" s="95"/>
      <c r="AI42" s="95"/>
      <c r="AJ42" s="95"/>
      <c r="AK42" s="95"/>
      <c r="AL42" s="95"/>
      <c r="AM42" s="95"/>
      <c r="AN42" s="95"/>
    </row>
    <row r="43" spans="1:40" s="78" customFormat="1" ht="16" thickBot="1" x14ac:dyDescent="0.4">
      <c r="A43" s="100"/>
      <c r="B43" s="101"/>
      <c r="C43" s="102"/>
      <c r="D43" s="102"/>
      <c r="E43" s="102"/>
      <c r="F43" s="102"/>
      <c r="G43" s="102"/>
      <c r="H43" s="102"/>
      <c r="I43" s="102"/>
      <c r="J43" s="102"/>
      <c r="K43" s="102"/>
      <c r="L43" s="95"/>
      <c r="M43" s="95"/>
      <c r="N43" s="95"/>
      <c r="O43" s="95"/>
      <c r="P43" s="95"/>
      <c r="Q43" s="95"/>
      <c r="R43" s="95"/>
      <c r="S43" s="95"/>
      <c r="T43" s="95"/>
      <c r="U43" s="95"/>
      <c r="V43" s="95"/>
      <c r="W43" s="95"/>
      <c r="X43" s="95"/>
      <c r="Y43" s="95"/>
      <c r="Z43" s="95"/>
      <c r="AA43" s="95"/>
      <c r="AB43" s="95"/>
      <c r="AC43" s="95"/>
      <c r="AD43" s="95"/>
      <c r="AE43" s="95"/>
      <c r="AF43" s="95"/>
      <c r="AG43" s="95"/>
      <c r="AH43" s="95"/>
      <c r="AI43" s="95"/>
      <c r="AJ43" s="95"/>
      <c r="AK43" s="95"/>
      <c r="AL43" s="95"/>
      <c r="AM43" s="95"/>
      <c r="AN43" s="95"/>
    </row>
    <row r="44" spans="1:40" s="78" customFormat="1" ht="15.5" x14ac:dyDescent="0.35">
      <c r="A44" s="95"/>
      <c r="B44" s="103"/>
      <c r="C44" s="95"/>
      <c r="D44" s="95"/>
      <c r="E44" s="95"/>
      <c r="F44" s="95"/>
      <c r="G44" s="95"/>
      <c r="H44" s="95"/>
      <c r="I44" s="95"/>
      <c r="J44" s="95"/>
      <c r="K44" s="95"/>
      <c r="L44" s="95"/>
      <c r="M44" s="95"/>
      <c r="N44" s="95"/>
      <c r="O44" s="95"/>
      <c r="P44" s="95"/>
      <c r="Q44" s="95"/>
      <c r="R44" s="95"/>
      <c r="S44" s="95"/>
      <c r="T44" s="95"/>
      <c r="U44" s="95"/>
      <c r="V44" s="95"/>
      <c r="W44" s="95"/>
      <c r="X44" s="95"/>
      <c r="Y44" s="95"/>
      <c r="Z44" s="95"/>
      <c r="AA44" s="95"/>
      <c r="AB44" s="95"/>
      <c r="AC44" s="95"/>
      <c r="AD44" s="95"/>
      <c r="AE44" s="95"/>
      <c r="AF44" s="95"/>
      <c r="AG44" s="95"/>
      <c r="AH44" s="95"/>
      <c r="AI44" s="95"/>
      <c r="AJ44" s="95"/>
      <c r="AK44" s="95"/>
      <c r="AL44" s="95"/>
      <c r="AM44" s="95"/>
      <c r="AN44" s="95"/>
    </row>
    <row r="45" spans="1:40" ht="15" customHeight="1" x14ac:dyDescent="0.35">
      <c r="A45" s="38"/>
      <c r="B45" s="38"/>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row>
    <row r="46" spans="1:40" ht="15" customHeight="1" x14ac:dyDescent="0.35">
      <c r="A46" s="38"/>
      <c r="B46" s="38"/>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row>
    <row r="47" spans="1:40" ht="15" customHeight="1" x14ac:dyDescent="0.35">
      <c r="A47" s="38"/>
      <c r="B47" s="38"/>
      <c r="C47" s="38"/>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8"/>
      <c r="AL47" s="38"/>
      <c r="AM47" s="38"/>
      <c r="AN47" s="38"/>
    </row>
    <row r="48" spans="1:40" ht="15" customHeight="1" x14ac:dyDescent="0.35">
      <c r="A48" s="38"/>
      <c r="B48" s="38"/>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row>
    <row r="49" spans="1:40" ht="15" customHeight="1" x14ac:dyDescent="0.35">
      <c r="A49" s="38"/>
      <c r="B49" s="38"/>
      <c r="C49" s="38"/>
      <c r="D49" s="3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row>
    <row r="50" spans="1:40" ht="15" customHeight="1" x14ac:dyDescent="0.35">
      <c r="A50" s="38"/>
      <c r="B50" s="38"/>
      <c r="C50" s="38"/>
      <c r="D50" s="38"/>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8"/>
      <c r="AN50" s="38"/>
    </row>
    <row r="51" spans="1:40" ht="15" customHeight="1" x14ac:dyDescent="0.35">
      <c r="A51" s="38"/>
      <c r="B51" s="38"/>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row>
    <row r="52" spans="1:40" ht="15" customHeight="1" x14ac:dyDescent="0.35">
      <c r="A52" s="38"/>
      <c r="B52" s="38"/>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row>
    <row r="53" spans="1:40" ht="15" customHeight="1" x14ac:dyDescent="0.35">
      <c r="A53" s="38"/>
      <c r="B53" s="38"/>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row>
    <row r="54" spans="1:40" ht="15" customHeight="1" x14ac:dyDescent="0.35">
      <c r="A54" s="38"/>
      <c r="B54" s="38"/>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row>
    <row r="55" spans="1:40" ht="15" customHeight="1" x14ac:dyDescent="0.35">
      <c r="A55" s="38"/>
      <c r="B55" s="38"/>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row>
    <row r="56" spans="1:40" ht="15" customHeight="1" x14ac:dyDescent="0.35">
      <c r="A56" s="38"/>
      <c r="B56" s="38"/>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row>
    <row r="57" spans="1:40" ht="15" customHeight="1" x14ac:dyDescent="0.35">
      <c r="A57" s="38"/>
      <c r="B57" s="38"/>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c r="AN57" s="38"/>
    </row>
    <row r="58" spans="1:40" ht="15" customHeight="1" x14ac:dyDescent="0.35">
      <c r="A58" s="38"/>
      <c r="B58" s="38"/>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row>
    <row r="59" spans="1:40" ht="15" customHeight="1" x14ac:dyDescent="0.35">
      <c r="A59" s="38"/>
      <c r="B59" s="38"/>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row>
    <row r="60" spans="1:40" ht="15" customHeight="1" x14ac:dyDescent="0.35">
      <c r="A60" s="38"/>
      <c r="B60" s="38"/>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row>
    <row r="61" spans="1:40" ht="15" customHeight="1" x14ac:dyDescent="0.35">
      <c r="A61" s="38"/>
      <c r="B61" s="38"/>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row>
    <row r="62" spans="1:40" ht="15" customHeight="1" x14ac:dyDescent="0.35">
      <c r="A62" s="38"/>
      <c r="B62" s="38"/>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row>
    <row r="63" spans="1:40" ht="15" customHeight="1" x14ac:dyDescent="0.35">
      <c r="A63" s="38"/>
      <c r="B63" s="38"/>
      <c r="C63" s="38"/>
      <c r="D63" s="38"/>
      <c r="E63" s="38"/>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38"/>
      <c r="AG63" s="38"/>
      <c r="AH63" s="38"/>
      <c r="AI63" s="38"/>
      <c r="AJ63" s="38"/>
      <c r="AK63" s="38"/>
      <c r="AL63" s="38"/>
      <c r="AM63" s="38"/>
      <c r="AN63" s="38"/>
    </row>
    <row r="64" spans="1:40" ht="15" customHeight="1" x14ac:dyDescent="0.35">
      <c r="A64" s="38"/>
      <c r="B64" s="38"/>
      <c r="C64" s="38"/>
      <c r="D64" s="38"/>
      <c r="E64" s="38"/>
      <c r="F64" s="38"/>
      <c r="G64" s="38"/>
      <c r="H64" s="38"/>
      <c r="I64" s="38"/>
      <c r="J64" s="38"/>
      <c r="K64" s="38"/>
      <c r="L64" s="38"/>
      <c r="M64" s="38"/>
      <c r="N64" s="38"/>
      <c r="O64" s="38"/>
      <c r="P64" s="38"/>
      <c r="Q64" s="38"/>
      <c r="R64" s="38"/>
      <c r="S64" s="38"/>
      <c r="T64" s="38"/>
      <c r="U64" s="38"/>
      <c r="V64" s="38"/>
      <c r="W64" s="38"/>
      <c r="X64" s="38"/>
      <c r="Y64" s="38"/>
      <c r="Z64" s="38"/>
      <c r="AA64" s="38"/>
      <c r="AB64" s="38"/>
      <c r="AC64" s="38"/>
      <c r="AD64" s="38"/>
      <c r="AE64" s="38"/>
      <c r="AF64" s="38"/>
      <c r="AG64" s="38"/>
      <c r="AH64" s="38"/>
      <c r="AI64" s="38"/>
      <c r="AJ64" s="38"/>
      <c r="AK64" s="38"/>
      <c r="AL64" s="38"/>
      <c r="AM64" s="38"/>
      <c r="AN64" s="38"/>
    </row>
    <row r="65" spans="1:40" ht="15" customHeight="1" x14ac:dyDescent="0.35">
      <c r="A65" s="38"/>
      <c r="B65" s="38"/>
      <c r="C65" s="38"/>
      <c r="D65" s="38"/>
      <c r="E65" s="38"/>
      <c r="F65" s="38"/>
      <c r="G65" s="38"/>
      <c r="H65" s="38"/>
      <c r="I65" s="38"/>
      <c r="J65" s="38"/>
      <c r="K65" s="38"/>
      <c r="L65" s="38"/>
      <c r="M65" s="38"/>
      <c r="N65" s="38"/>
      <c r="O65" s="38"/>
      <c r="P65" s="38"/>
      <c r="Q65" s="38"/>
      <c r="R65" s="38"/>
      <c r="S65" s="38"/>
      <c r="T65" s="38"/>
      <c r="U65" s="38"/>
      <c r="V65" s="38"/>
      <c r="W65" s="38"/>
      <c r="X65" s="38"/>
      <c r="Y65" s="38"/>
      <c r="Z65" s="38"/>
      <c r="AA65" s="38"/>
      <c r="AB65" s="38"/>
      <c r="AC65" s="38"/>
      <c r="AD65" s="38"/>
      <c r="AE65" s="38"/>
      <c r="AF65" s="38"/>
      <c r="AG65" s="38"/>
      <c r="AH65" s="38"/>
      <c r="AI65" s="38"/>
      <c r="AJ65" s="38"/>
      <c r="AK65" s="38"/>
      <c r="AL65" s="38"/>
      <c r="AM65" s="38"/>
      <c r="AN65" s="38"/>
    </row>
    <row r="66" spans="1:40" ht="15" customHeight="1" x14ac:dyDescent="0.35">
      <c r="A66" s="38"/>
      <c r="B66" s="38"/>
      <c r="C66" s="38"/>
      <c r="D66" s="38"/>
      <c r="E66" s="38"/>
      <c r="F66" s="38"/>
      <c r="G66" s="38"/>
      <c r="H66" s="38"/>
      <c r="I66" s="38"/>
      <c r="J66" s="38"/>
      <c r="K66" s="38"/>
      <c r="L66" s="38"/>
      <c r="M66" s="38"/>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c r="AM66" s="38"/>
      <c r="AN66" s="38"/>
    </row>
    <row r="67" spans="1:40" ht="15" customHeight="1" x14ac:dyDescent="0.35">
      <c r="A67" s="38"/>
      <c r="B67" s="38"/>
      <c r="C67" s="38"/>
      <c r="D67" s="38"/>
      <c r="E67" s="38"/>
      <c r="F67" s="38"/>
      <c r="G67" s="38"/>
      <c r="H67" s="38"/>
      <c r="I67" s="38"/>
      <c r="J67" s="38"/>
      <c r="K67" s="38"/>
      <c r="L67" s="38"/>
      <c r="M67" s="38"/>
      <c r="N67" s="38"/>
      <c r="O67" s="38"/>
      <c r="P67" s="38"/>
      <c r="Q67" s="38"/>
      <c r="R67" s="38"/>
      <c r="S67" s="38"/>
      <c r="T67" s="38"/>
      <c r="U67" s="38"/>
      <c r="V67" s="38"/>
      <c r="W67" s="38"/>
      <c r="X67" s="38"/>
      <c r="Y67" s="38"/>
      <c r="Z67" s="38"/>
      <c r="AA67" s="38"/>
      <c r="AB67" s="38"/>
      <c r="AC67" s="38"/>
      <c r="AD67" s="38"/>
      <c r="AE67" s="38"/>
      <c r="AF67" s="38"/>
      <c r="AG67" s="38"/>
      <c r="AH67" s="38"/>
      <c r="AI67" s="38"/>
      <c r="AJ67" s="38"/>
      <c r="AK67" s="38"/>
      <c r="AL67" s="38"/>
      <c r="AM67" s="38"/>
      <c r="AN67" s="38"/>
    </row>
    <row r="68" spans="1:40" ht="15" customHeight="1" x14ac:dyDescent="0.35">
      <c r="A68" s="38"/>
      <c r="B68" s="38"/>
      <c r="C68" s="38"/>
      <c r="D68" s="38"/>
      <c r="E68" s="38"/>
      <c r="F68" s="38"/>
      <c r="G68" s="38"/>
      <c r="H68" s="38"/>
      <c r="I68" s="38"/>
      <c r="J68" s="38"/>
      <c r="K68" s="38"/>
      <c r="L68" s="38"/>
      <c r="M68" s="38"/>
      <c r="N68" s="38"/>
      <c r="O68" s="38"/>
      <c r="P68" s="38"/>
      <c r="Q68" s="38"/>
      <c r="R68" s="38"/>
      <c r="S68" s="38"/>
      <c r="T68" s="38"/>
      <c r="U68" s="38"/>
      <c r="V68" s="38"/>
      <c r="W68" s="38"/>
      <c r="X68" s="38"/>
      <c r="Y68" s="38"/>
      <c r="Z68" s="38"/>
      <c r="AA68" s="38"/>
      <c r="AB68" s="38"/>
      <c r="AC68" s="38"/>
      <c r="AD68" s="38"/>
      <c r="AE68" s="38"/>
      <c r="AF68" s="38"/>
      <c r="AG68" s="38"/>
      <c r="AH68" s="38"/>
      <c r="AI68" s="38"/>
      <c r="AJ68" s="38"/>
      <c r="AK68" s="38"/>
      <c r="AL68" s="38"/>
      <c r="AM68" s="38"/>
      <c r="AN68" s="38"/>
    </row>
    <row r="69" spans="1:40" ht="15" customHeight="1" x14ac:dyDescent="0.35">
      <c r="A69" s="38"/>
      <c r="B69" s="38"/>
      <c r="C69" s="38"/>
      <c r="D69" s="38"/>
      <c r="E69" s="38"/>
      <c r="F69" s="38"/>
      <c r="G69" s="38"/>
      <c r="H69" s="38"/>
      <c r="I69" s="38"/>
      <c r="J69" s="38"/>
      <c r="K69" s="38"/>
      <c r="L69" s="38"/>
      <c r="M69" s="38"/>
      <c r="N69" s="38"/>
      <c r="O69" s="38"/>
      <c r="P69" s="38"/>
      <c r="Q69" s="38"/>
      <c r="R69" s="38"/>
      <c r="S69" s="38"/>
      <c r="T69" s="38"/>
      <c r="U69" s="38"/>
      <c r="V69" s="38"/>
      <c r="W69" s="38"/>
      <c r="X69" s="38"/>
      <c r="Y69" s="38"/>
      <c r="Z69" s="38"/>
      <c r="AA69" s="38"/>
      <c r="AB69" s="38"/>
      <c r="AC69" s="38"/>
      <c r="AD69" s="38"/>
      <c r="AE69" s="38"/>
      <c r="AF69" s="38"/>
      <c r="AG69" s="38"/>
      <c r="AH69" s="38"/>
      <c r="AI69" s="38"/>
      <c r="AJ69" s="38"/>
      <c r="AK69" s="38"/>
      <c r="AL69" s="38"/>
      <c r="AM69" s="38"/>
      <c r="AN69" s="38"/>
    </row>
    <row r="70" spans="1:40" ht="15" customHeight="1" x14ac:dyDescent="0.35">
      <c r="A70" s="38"/>
      <c r="B70" s="38"/>
      <c r="C70" s="38"/>
      <c r="D70" s="38"/>
      <c r="E70" s="38"/>
      <c r="F70" s="38"/>
      <c r="G70" s="38"/>
      <c r="H70" s="38"/>
      <c r="I70" s="38"/>
      <c r="J70" s="38"/>
      <c r="K70" s="38"/>
      <c r="L70" s="38"/>
      <c r="M70" s="38"/>
      <c r="N70" s="38"/>
      <c r="O70" s="38"/>
      <c r="P70" s="38"/>
      <c r="Q70" s="38"/>
      <c r="R70" s="38"/>
      <c r="S70" s="38"/>
      <c r="T70" s="38"/>
      <c r="U70" s="38"/>
      <c r="V70" s="38"/>
      <c r="W70" s="38"/>
      <c r="X70" s="38"/>
      <c r="Y70" s="38"/>
      <c r="Z70" s="38"/>
      <c r="AA70" s="38"/>
      <c r="AB70" s="38"/>
      <c r="AC70" s="38"/>
      <c r="AD70" s="38"/>
      <c r="AE70" s="38"/>
      <c r="AF70" s="38"/>
      <c r="AG70" s="38"/>
      <c r="AH70" s="38"/>
      <c r="AI70" s="38"/>
      <c r="AJ70" s="38"/>
      <c r="AK70" s="38"/>
      <c r="AL70" s="38"/>
      <c r="AM70" s="38"/>
      <c r="AN70" s="38"/>
    </row>
    <row r="71" spans="1:40" ht="15" customHeight="1" x14ac:dyDescent="0.35">
      <c r="A71" s="38"/>
      <c r="B71" s="38"/>
      <c r="C71" s="38"/>
      <c r="D71" s="38"/>
      <c r="E71" s="38"/>
      <c r="F71" s="38"/>
      <c r="G71" s="38"/>
      <c r="H71" s="38"/>
      <c r="I71" s="38"/>
      <c r="J71" s="38"/>
      <c r="K71" s="38"/>
      <c r="L71" s="38"/>
      <c r="M71" s="38"/>
      <c r="N71" s="38"/>
      <c r="O71" s="38"/>
      <c r="P71" s="38"/>
      <c r="Q71" s="38"/>
      <c r="R71" s="38"/>
      <c r="S71" s="38"/>
      <c r="T71" s="38"/>
      <c r="U71" s="38"/>
      <c r="V71" s="38"/>
      <c r="W71" s="38"/>
      <c r="X71" s="38"/>
      <c r="Y71" s="38"/>
      <c r="Z71" s="38"/>
      <c r="AA71" s="38"/>
      <c r="AB71" s="38"/>
      <c r="AC71" s="38"/>
      <c r="AD71" s="38"/>
      <c r="AE71" s="38"/>
      <c r="AF71" s="38"/>
      <c r="AG71" s="38"/>
      <c r="AH71" s="38"/>
      <c r="AI71" s="38"/>
      <c r="AJ71" s="38"/>
      <c r="AK71" s="38"/>
      <c r="AL71" s="38"/>
      <c r="AM71" s="38"/>
      <c r="AN71" s="38"/>
    </row>
    <row r="72" spans="1:40" ht="15" customHeight="1" x14ac:dyDescent="0.35">
      <c r="A72" s="38"/>
      <c r="B72" s="38"/>
      <c r="C72" s="38"/>
      <c r="D72" s="38"/>
      <c r="E72" s="38"/>
      <c r="F72" s="38"/>
      <c r="G72" s="38"/>
      <c r="H72" s="38"/>
      <c r="I72" s="38"/>
      <c r="J72" s="38"/>
      <c r="K72" s="38"/>
      <c r="L72" s="38"/>
      <c r="M72" s="38"/>
      <c r="N72" s="38"/>
      <c r="O72" s="38"/>
      <c r="P72" s="38"/>
      <c r="Q72" s="38"/>
      <c r="R72" s="38"/>
      <c r="S72" s="38"/>
      <c r="T72" s="38"/>
      <c r="U72" s="38"/>
      <c r="V72" s="38"/>
      <c r="W72" s="38"/>
      <c r="X72" s="38"/>
      <c r="Y72" s="38"/>
      <c r="Z72" s="38"/>
      <c r="AA72" s="38"/>
      <c r="AB72" s="38"/>
      <c r="AC72" s="38"/>
      <c r="AD72" s="38"/>
      <c r="AE72" s="38"/>
      <c r="AF72" s="38"/>
      <c r="AG72" s="38"/>
      <c r="AH72" s="38"/>
      <c r="AI72" s="38"/>
      <c r="AJ72" s="38"/>
      <c r="AK72" s="38"/>
      <c r="AL72" s="38"/>
      <c r="AM72" s="38"/>
      <c r="AN72" s="38"/>
    </row>
    <row r="73" spans="1:40" ht="15" customHeight="1" x14ac:dyDescent="0.35">
      <c r="A73" s="38"/>
      <c r="B73" s="38"/>
      <c r="C73" s="38"/>
      <c r="D73" s="38"/>
      <c r="E73" s="38"/>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38"/>
      <c r="AI73" s="38"/>
      <c r="AJ73" s="38"/>
      <c r="AK73" s="38"/>
      <c r="AL73" s="38"/>
      <c r="AM73" s="38"/>
      <c r="AN73" s="38"/>
    </row>
    <row r="74" spans="1:40" ht="15" customHeight="1" x14ac:dyDescent="0.35">
      <c r="A74" s="38"/>
      <c r="B74" s="38"/>
      <c r="C74" s="38"/>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c r="AD74" s="38"/>
      <c r="AE74" s="38"/>
      <c r="AF74" s="38"/>
      <c r="AG74" s="38"/>
      <c r="AH74" s="38"/>
      <c r="AI74" s="38"/>
      <c r="AJ74" s="38"/>
      <c r="AK74" s="38"/>
      <c r="AL74" s="38"/>
      <c r="AM74" s="38"/>
      <c r="AN74" s="38"/>
    </row>
    <row r="75" spans="1:40" ht="15" customHeight="1" x14ac:dyDescent="0.35">
      <c r="A75" s="38"/>
      <c r="B75" s="38"/>
      <c r="C75" s="38"/>
      <c r="D75" s="38"/>
      <c r="E75" s="38"/>
      <c r="F75" s="38"/>
      <c r="G75" s="38"/>
      <c r="H75" s="38"/>
      <c r="I75" s="38"/>
      <c r="J75" s="38"/>
      <c r="K75" s="38"/>
      <c r="L75" s="38"/>
      <c r="M75" s="38"/>
      <c r="N75" s="38"/>
      <c r="O75" s="38"/>
      <c r="P75" s="38"/>
      <c r="Q75" s="38"/>
      <c r="R75" s="38"/>
      <c r="S75" s="38"/>
      <c r="T75" s="38"/>
      <c r="U75" s="38"/>
      <c r="V75" s="38"/>
      <c r="W75" s="38"/>
      <c r="X75" s="38"/>
      <c r="Y75" s="38"/>
      <c r="Z75" s="38"/>
      <c r="AA75" s="38"/>
      <c r="AB75" s="38"/>
      <c r="AC75" s="38"/>
      <c r="AD75" s="38"/>
      <c r="AE75" s="38"/>
      <c r="AF75" s="38"/>
      <c r="AG75" s="38"/>
      <c r="AH75" s="38"/>
      <c r="AI75" s="38"/>
      <c r="AJ75" s="38"/>
      <c r="AK75" s="38"/>
      <c r="AL75" s="38"/>
      <c r="AM75" s="38"/>
      <c r="AN75" s="38"/>
    </row>
    <row r="76" spans="1:40" ht="15" customHeight="1" x14ac:dyDescent="0.35">
      <c r="A76" s="38"/>
      <c r="B76" s="38"/>
      <c r="C76" s="38"/>
      <c r="D76" s="38"/>
      <c r="E76" s="38"/>
      <c r="F76" s="38"/>
      <c r="G76" s="38"/>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38"/>
      <c r="AH76" s="38"/>
      <c r="AI76" s="38"/>
      <c r="AJ76" s="38"/>
      <c r="AK76" s="38"/>
      <c r="AL76" s="38"/>
      <c r="AM76" s="38"/>
      <c r="AN76" s="38"/>
    </row>
    <row r="77" spans="1:40" ht="15" customHeight="1" x14ac:dyDescent="0.35">
      <c r="A77" s="38"/>
      <c r="B77" s="38"/>
      <c r="C77" s="38"/>
      <c r="D77" s="38"/>
      <c r="E77" s="38"/>
      <c r="F77" s="38"/>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row>
    <row r="78" spans="1:40" ht="15" customHeight="1" x14ac:dyDescent="0.35">
      <c r="A78" s="38"/>
      <c r="B78" s="38"/>
      <c r="C78" s="38"/>
      <c r="D78" s="38"/>
      <c r="E78" s="38"/>
      <c r="F78" s="38"/>
      <c r="G78" s="38"/>
      <c r="H78" s="38"/>
      <c r="I78" s="38"/>
      <c r="J78" s="38"/>
      <c r="K78" s="38"/>
      <c r="L78" s="38"/>
      <c r="M78" s="38"/>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8"/>
      <c r="AN78" s="38"/>
    </row>
    <row r="79" spans="1:40" ht="15" customHeight="1" x14ac:dyDescent="0.35">
      <c r="A79" s="38"/>
      <c r="B79" s="38"/>
      <c r="C79" s="38"/>
      <c r="D79" s="38"/>
      <c r="E79" s="38"/>
      <c r="F79" s="38"/>
      <c r="G79" s="38"/>
      <c r="H79" s="38"/>
      <c r="I79" s="38"/>
      <c r="J79" s="38"/>
      <c r="K79" s="38"/>
      <c r="L79" s="38"/>
      <c r="M79" s="38"/>
      <c r="N79" s="38"/>
      <c r="O79" s="38"/>
      <c r="P79" s="38"/>
      <c r="Q79" s="38"/>
      <c r="R79" s="38"/>
      <c r="S79" s="38"/>
      <c r="T79" s="38"/>
      <c r="U79" s="38"/>
      <c r="V79" s="38"/>
      <c r="W79" s="38"/>
      <c r="X79" s="38"/>
      <c r="Y79" s="38"/>
      <c r="Z79" s="38"/>
      <c r="AA79" s="38"/>
      <c r="AB79" s="38"/>
      <c r="AC79" s="38"/>
      <c r="AD79" s="38"/>
      <c r="AE79" s="38"/>
      <c r="AF79" s="38"/>
      <c r="AG79" s="38"/>
      <c r="AH79" s="38"/>
      <c r="AI79" s="38"/>
      <c r="AJ79" s="38"/>
      <c r="AK79" s="38"/>
      <c r="AL79" s="38"/>
      <c r="AM79" s="38"/>
      <c r="AN79" s="38"/>
    </row>
    <row r="80" spans="1:40" ht="15" customHeight="1" x14ac:dyDescent="0.35">
      <c r="A80" s="38"/>
      <c r="B80" s="38"/>
      <c r="C80" s="38"/>
      <c r="D80" s="38"/>
      <c r="E80" s="38"/>
      <c r="F80" s="38"/>
      <c r="G80" s="38"/>
      <c r="H80" s="38"/>
      <c r="I80" s="38"/>
      <c r="J80" s="38"/>
      <c r="K80" s="38"/>
      <c r="L80" s="38"/>
      <c r="M80" s="38"/>
      <c r="N80" s="38"/>
      <c r="O80" s="38"/>
      <c r="P80" s="38"/>
      <c r="Q80" s="38"/>
      <c r="R80" s="38"/>
      <c r="S80" s="38"/>
      <c r="T80" s="38"/>
      <c r="U80" s="38"/>
      <c r="V80" s="38"/>
      <c r="W80" s="38"/>
      <c r="X80" s="38"/>
      <c r="Y80" s="38"/>
      <c r="Z80" s="38"/>
      <c r="AA80" s="38"/>
      <c r="AB80" s="38"/>
      <c r="AC80" s="38"/>
      <c r="AD80" s="38"/>
      <c r="AE80" s="38"/>
      <c r="AF80" s="38"/>
      <c r="AG80" s="38"/>
      <c r="AH80" s="38"/>
      <c r="AI80" s="38"/>
      <c r="AJ80" s="38"/>
      <c r="AK80" s="38"/>
      <c r="AL80" s="38"/>
      <c r="AM80" s="38"/>
      <c r="AN80" s="38"/>
    </row>
    <row r="81" spans="1:40" ht="15" customHeight="1" x14ac:dyDescent="0.35">
      <c r="A81" s="38"/>
      <c r="B81" s="38"/>
      <c r="C81" s="38"/>
      <c r="D81" s="38"/>
      <c r="E81" s="38"/>
      <c r="F81" s="38"/>
      <c r="G81" s="38"/>
      <c r="H81" s="38"/>
      <c r="I81" s="38"/>
      <c r="J81" s="38"/>
      <c r="K81" s="38"/>
      <c r="L81" s="38"/>
      <c r="M81" s="38"/>
      <c r="N81" s="38"/>
      <c r="O81" s="38"/>
      <c r="P81" s="38"/>
      <c r="Q81" s="38"/>
      <c r="R81" s="38"/>
      <c r="S81" s="38"/>
      <c r="T81" s="38"/>
      <c r="U81" s="38"/>
      <c r="V81" s="38"/>
      <c r="W81" s="38"/>
      <c r="X81" s="38"/>
      <c r="Y81" s="38"/>
      <c r="Z81" s="38"/>
      <c r="AA81" s="38"/>
      <c r="AB81" s="38"/>
      <c r="AC81" s="38"/>
      <c r="AD81" s="38"/>
      <c r="AE81" s="38"/>
      <c r="AF81" s="38"/>
      <c r="AG81" s="38"/>
      <c r="AH81" s="38"/>
      <c r="AI81" s="38"/>
      <c r="AJ81" s="38"/>
      <c r="AK81" s="38"/>
      <c r="AL81" s="38"/>
      <c r="AM81" s="38"/>
      <c r="AN81" s="38"/>
    </row>
    <row r="82" spans="1:40" ht="15" customHeight="1" x14ac:dyDescent="0.35">
      <c r="A82" s="38"/>
      <c r="B82" s="38"/>
      <c r="C82" s="38"/>
      <c r="D82" s="38"/>
      <c r="E82" s="38"/>
      <c r="F82" s="38"/>
      <c r="G82" s="38"/>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c r="AG82" s="38"/>
      <c r="AH82" s="38"/>
      <c r="AI82" s="38"/>
      <c r="AJ82" s="38"/>
      <c r="AK82" s="38"/>
      <c r="AL82" s="38"/>
      <c r="AM82" s="38"/>
      <c r="AN82" s="38"/>
    </row>
    <row r="83" spans="1:40" ht="15" customHeight="1" x14ac:dyDescent="0.35">
      <c r="A83" s="38"/>
      <c r="B83" s="38"/>
      <c r="C83" s="38"/>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row>
    <row r="84" spans="1:40" ht="15" customHeight="1" x14ac:dyDescent="0.35">
      <c r="A84" s="38"/>
      <c r="B84" s="38"/>
      <c r="C84" s="38"/>
      <c r="D84" s="38"/>
      <c r="E84" s="38"/>
      <c r="F84" s="38"/>
      <c r="G84" s="38"/>
      <c r="H84" s="38"/>
      <c r="I84" s="38"/>
      <c r="J84" s="38"/>
      <c r="K84" s="38"/>
      <c r="L84" s="38"/>
      <c r="M84" s="38"/>
      <c r="N84" s="38"/>
      <c r="O84" s="38"/>
      <c r="P84" s="38"/>
      <c r="Q84" s="38"/>
      <c r="R84" s="38"/>
      <c r="S84" s="38"/>
      <c r="T84" s="38"/>
      <c r="U84" s="38"/>
      <c r="V84" s="38"/>
      <c r="W84" s="38"/>
      <c r="X84" s="38"/>
      <c r="Y84" s="38"/>
      <c r="Z84" s="38"/>
      <c r="AA84" s="38"/>
      <c r="AB84" s="38"/>
      <c r="AC84" s="38"/>
      <c r="AD84" s="38"/>
      <c r="AE84" s="38"/>
      <c r="AF84" s="38"/>
      <c r="AG84" s="38"/>
      <c r="AH84" s="38"/>
      <c r="AI84" s="38"/>
      <c r="AJ84" s="38"/>
      <c r="AK84" s="38"/>
      <c r="AL84" s="38"/>
      <c r="AM84" s="38"/>
      <c r="AN84" s="38"/>
    </row>
    <row r="85" spans="1:40" ht="15" customHeight="1" x14ac:dyDescent="0.35">
      <c r="A85" s="38"/>
      <c r="B85" s="38"/>
      <c r="C85" s="38"/>
      <c r="D85" s="38"/>
      <c r="E85" s="38"/>
      <c r="F85" s="38"/>
      <c r="G85" s="38"/>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c r="AG85" s="38"/>
      <c r="AH85" s="38"/>
      <c r="AI85" s="38"/>
      <c r="AJ85" s="38"/>
      <c r="AK85" s="38"/>
      <c r="AL85" s="38"/>
      <c r="AM85" s="38"/>
      <c r="AN85" s="38"/>
    </row>
    <row r="86" spans="1:40" ht="15" customHeight="1" x14ac:dyDescent="0.35">
      <c r="A86" s="38"/>
      <c r="B86" s="38"/>
      <c r="C86" s="38"/>
      <c r="D86" s="38"/>
      <c r="E86" s="38"/>
      <c r="F86" s="38"/>
      <c r="G86" s="38"/>
      <c r="H86" s="38"/>
      <c r="I86" s="38"/>
      <c r="J86" s="38"/>
      <c r="K86" s="38"/>
    </row>
  </sheetData>
  <mergeCells count="16">
    <mergeCell ref="B42:K42"/>
    <mergeCell ref="A5:K5"/>
    <mergeCell ref="A7:K7"/>
    <mergeCell ref="A8:K9"/>
    <mergeCell ref="A12:K12"/>
    <mergeCell ref="A13:K13"/>
    <mergeCell ref="A14:K14"/>
    <mergeCell ref="A15:K15"/>
    <mergeCell ref="A16:K16"/>
    <mergeCell ref="A25:K29"/>
    <mergeCell ref="A30:I30"/>
    <mergeCell ref="J30:K30"/>
    <mergeCell ref="A20:K23"/>
    <mergeCell ref="B34:D34"/>
    <mergeCell ref="A35:A36"/>
    <mergeCell ref="B35:K39"/>
  </mergeCells>
  <hyperlinks>
    <hyperlink ref="B41" r:id="rId1" xr:uid="{CA6C9B84-7F24-4188-861B-AA33140F51A2}"/>
    <hyperlink ref="B42:C42" r:id="rId2" display="ahdb.org.uk" xr:uid="{382ACC33-C0EC-4499-A084-D5E31050A720}"/>
    <hyperlink ref="B34" r:id="rId3" display="https://ahdb.org.uk/market-intelligence-data-and-analysis-team" xr:uid="{8F405757-ACAE-45E6-ADD0-BD5834DC2511}"/>
    <hyperlink ref="B34:D34" r:id="rId4" display="Data and Analysis Team" xr:uid="{3902B13B-0ACE-436E-8FD7-13614CBC0478}"/>
  </hyperlinks>
  <pageMargins left="0.7" right="0.7" top="0.75" bottom="0.75" header="0.3" footer="0.3"/>
  <pageSetup paperSize="9"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UK cow numbers</vt:lpstr>
      <vt:lpstr>Cow numbers by country</vt:lpstr>
      <vt:lpstr>Chart</vt:lpstr>
      <vt:lpstr>For Website</vt:lpstr>
      <vt:lpstr>Disclaimer and notes</vt:lpstr>
      <vt:lpstr>'For Website'!Print_Area</vt:lpstr>
    </vt:vector>
  </TitlesOfParts>
  <Company>AHDB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Felicity Rusk</dc:creator>
  <cp:lastModifiedBy>Esther Ryan</cp:lastModifiedBy>
  <dcterms:created xsi:type="dcterms:W3CDTF">2019-10-01T11:43:50Z</dcterms:created>
  <dcterms:modified xsi:type="dcterms:W3CDTF">2024-07-26T14:45:42Z</dcterms:modified>
</cp:coreProperties>
</file>