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ahdbonline-my.sharepoint.com/personal/emily_braggins_ahdb_org_uk/Documents/Desktop/"/>
    </mc:Choice>
  </mc:AlternateContent>
  <xr:revisionPtr revIDLastSave="0" documentId="8_{894CE630-BD4B-4AF4-8794-3D659541050E}" xr6:coauthVersionLast="47" xr6:coauthVersionMax="47" xr10:uidLastSave="{00000000-0000-0000-0000-000000000000}"/>
  <bookViews>
    <workbookView xWindow="-120" yWindow="-120" windowWidth="30960" windowHeight="16800" xr2:uid="{00000000-000D-0000-FFFF-FFFF00000000}"/>
  </bookViews>
  <sheets>
    <sheet name="Cover_sheet" sheetId="1" r:id="rId1"/>
    <sheet name="Contents" sheetId="2" r:id="rId2"/>
    <sheet name="Notes" sheetId="3" r:id="rId3"/>
    <sheet name="Calculator_1_Tractor_costs hour" sheetId="9" r:id="rId4"/>
    <sheet name="Calculator_2_Machine_costs_ha" sheetId="16" r:id="rId5"/>
    <sheet name="Calculator_3_Implement_costs" sheetId="10" r:id="rId6"/>
    <sheet name="Calculator_4_Operation_costs" sheetId="15" r:id="rId7"/>
    <sheet name="Calculator_5_Work rates" sheetId="11" r:id="rId8"/>
    <sheet name="Table 1 Tractor maintenance" sheetId="13" r:id="rId9"/>
    <sheet name="Table 2 Other maintenance" sheetId="14"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6" l="1"/>
  <c r="B13" i="11"/>
  <c r="B14" i="9"/>
  <c r="B23" i="11"/>
  <c r="B21" i="11"/>
  <c r="C15" i="11"/>
  <c r="B15" i="11"/>
  <c r="B14" i="11" l="1"/>
  <c r="C13" i="11"/>
  <c r="B19" i="11" l="1"/>
  <c r="B16" i="11"/>
  <c r="B22" i="11" s="1"/>
  <c r="C19" i="11"/>
  <c r="C16" i="11"/>
  <c r="C17" i="11" s="1"/>
  <c r="C18" i="11" s="1"/>
  <c r="C14" i="11"/>
  <c r="B12" i="10"/>
  <c r="B17" i="16"/>
  <c r="B20" i="11" l="1"/>
  <c r="C20" i="11"/>
  <c r="B17" i="11"/>
  <c r="B18" i="11" s="1"/>
  <c r="B16" i="9"/>
  <c r="B17" i="9" l="1"/>
  <c r="F12" i="14"/>
  <c r="G12" i="14" s="1"/>
  <c r="H12" i="14" s="1"/>
  <c r="I12" i="14" s="1"/>
  <c r="F11" i="14"/>
  <c r="G11" i="14" s="1"/>
  <c r="H11" i="14" s="1"/>
  <c r="I11" i="14" s="1"/>
  <c r="F10" i="14"/>
  <c r="G10" i="14" s="1"/>
  <c r="H10" i="14" s="1"/>
  <c r="I10" i="14" s="1"/>
  <c r="F9" i="14"/>
  <c r="G9" i="14" s="1"/>
  <c r="H9" i="14" s="1"/>
  <c r="I9" i="14" s="1"/>
  <c r="F8" i="14"/>
  <c r="G8" i="14" s="1"/>
  <c r="H8" i="14" s="1"/>
  <c r="I8" i="14" s="1"/>
  <c r="F7" i="14"/>
  <c r="G7" i="14" s="1"/>
  <c r="H7" i="14" s="1"/>
  <c r="I7" i="14" s="1"/>
  <c r="F6" i="14"/>
  <c r="G6" i="14" s="1"/>
  <c r="H6" i="14" s="1"/>
  <c r="I6" i="14" s="1"/>
  <c r="B19" i="16"/>
  <c r="B20" i="16"/>
  <c r="B14" i="10"/>
  <c r="B13" i="10"/>
  <c r="B18" i="9" a="1"/>
  <c r="B18" i="16"/>
  <c r="B16" i="16" l="1"/>
  <c r="B16" i="10" l="1"/>
  <c r="B17" i="10" s="1"/>
  <c r="B8" i="15" s="1"/>
  <c r="B22" i="16"/>
  <c r="B23" i="16" s="1"/>
  <c r="B15" i="9" l="1"/>
  <c r="B20" i="9" s="1"/>
  <c r="B21" i="9" s="1"/>
  <c r="C23" i="11"/>
  <c r="B24" i="11"/>
  <c r="C21" i="11"/>
  <c r="C22" i="11" s="1"/>
  <c r="B6" i="15" l="1"/>
  <c r="B7" i="15" s="1"/>
  <c r="B9" i="15" s="1"/>
  <c r="C24" i="1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<sst xmlns="http://schemas.openxmlformats.org/spreadsheetml/2006/main" count="183" uniqueCount="141">
  <si>
    <t>Description</t>
  </si>
  <si>
    <t xml:space="preserve">Last update </t>
  </si>
  <si>
    <t>Contact details</t>
  </si>
  <si>
    <t>Source</t>
  </si>
  <si>
    <t>Copyright</t>
  </si>
  <si>
    <t>Table of contents</t>
  </si>
  <si>
    <t>This worksheet contains 1 table</t>
  </si>
  <si>
    <t>Sheet name</t>
  </si>
  <si>
    <t>Notes used in this workbook</t>
  </si>
  <si>
    <t>Notes</t>
  </si>
  <si>
    <t>Note number</t>
  </si>
  <si>
    <t>Note text</t>
  </si>
  <si>
    <t>[Note 1]</t>
  </si>
  <si>
    <t>[Note 2]</t>
  </si>
  <si>
    <t>When notes are mentioned, the note marker is presented in square brackets. The note text can be found in the notes tab.</t>
  </si>
  <si>
    <t>Agriculture and Horticulture Development Board (AHDB)</t>
  </si>
  <si>
    <t>Machinery costing calculator</t>
  </si>
  <si>
    <t>October 2026</t>
  </si>
  <si>
    <t>Enter purchase price</t>
  </si>
  <si>
    <t>Enter machine name</t>
  </si>
  <si>
    <t>Enter intended years of ownership</t>
  </si>
  <si>
    <t>Enter estimated value at sale</t>
  </si>
  <si>
    <t>Enter fuel consumption in litres per hour</t>
  </si>
  <si>
    <t>Enter fuel price in pounds per litre</t>
  </si>
  <si>
    <t>Calculated fuel costs in pounds per hour</t>
  </si>
  <si>
    <t>Calculated fuel costs per year</t>
  </si>
  <si>
    <t>Calculated depreciation per year</t>
  </si>
  <si>
    <t>Enter insurance costs per year</t>
  </si>
  <si>
    <t>Enter implement name</t>
  </si>
  <si>
    <t>Enter hectares worked per year</t>
  </si>
  <si>
    <t>Calculated machine costs per year</t>
  </si>
  <si>
    <t>Calculated machine costs per hour</t>
  </si>
  <si>
    <t>Calculated implement costs per year</t>
  </si>
  <si>
    <t>Calculated implement costs per hectare</t>
  </si>
  <si>
    <t>Enter implement width in metres</t>
  </si>
  <si>
    <t>Enter filling time in minutes</t>
  </si>
  <si>
    <t>Enter field efficiency percentage</t>
  </si>
  <si>
    <t>Enter hours used per year</t>
  </si>
  <si>
    <t>Trailed forage harvesters, pick-up balers, potato and sugar beet harvesters</t>
  </si>
  <si>
    <t>Ploughs, cultivators and toothed harrows</t>
  </si>
  <si>
    <t>Tedders, unit drills, flail forage harvesters, semi-automatic, potato planters and transplanters</t>
  </si>
  <si>
    <t>Cereal drills, hydraulic loaders and potato planting attachments</t>
  </si>
  <si>
    <t>Grain dryers, grain cleaners and rolls</t>
  </si>
  <si>
    <t>Machine type</t>
  </si>
  <si>
    <t>Percentage to add for every additional 100 hours</t>
  </si>
  <si>
    <t>Tractor</t>
  </si>
  <si>
    <t>Combine harvesters, self-propelled forage harvesters and self-propelled potato harvesters</t>
  </si>
  <si>
    <t>Data</t>
  </si>
  <si>
    <t>Implement 1</t>
  </si>
  <si>
    <t>Enter one-way transport time in minutes, if leaving the field</t>
  </si>
  <si>
    <t>Add this percentage for every additional 100 hours</t>
  </si>
  <si>
    <t xml:space="preserve">This worksheet contains one data table displayed vertically. </t>
  </si>
  <si>
    <t>This worksheet contains one data table displayed vertically.</t>
  </si>
  <si>
    <t>Implement 2</t>
  </si>
  <si>
    <t>[Note 3]</t>
  </si>
  <si>
    <t>Calculated output: area covered per load in hectares</t>
  </si>
  <si>
    <t>Calculated output: spot work rate in hectares per hour</t>
  </si>
  <si>
    <t>Calculated output: total minutes per load</t>
  </si>
  <si>
    <t>Calculated output: overall work rate in hectares per hour</t>
  </si>
  <si>
    <t>Enter application rate per hectare</t>
  </si>
  <si>
    <t>Calculate and compare machine data, including work rates</t>
  </si>
  <si>
    <t>Calculated implement cost per hectare</t>
  </si>
  <si>
    <t>Enter tractor name</t>
  </si>
  <si>
    <t>Enter hectares used per year</t>
  </si>
  <si>
    <t>Calculator 3. Implement costing calculator [Note 1]</t>
  </si>
  <si>
    <t>Calculated machine costs per hectare per year</t>
  </si>
  <si>
    <t>[Note 4]</t>
  </si>
  <si>
    <t>Calculator 5. Calculate and compare machine data, including work rates [Note 1] [Note 2] [Note 3] [Note 4]</t>
  </si>
  <si>
    <t>Calculated output: overall percentage field efficiency</t>
  </si>
  <si>
    <t>Table 2 Other maintenance</t>
  </si>
  <si>
    <t>Sheet description</t>
  </si>
  <si>
    <t>Calculator_2_Machine_costs_ha</t>
  </si>
  <si>
    <t>Calculator_3_Implement_costs</t>
  </si>
  <si>
    <t>Calculator_4_Operation_costs</t>
  </si>
  <si>
    <t>Calculator_5_Work rates</t>
  </si>
  <si>
    <t>Table 1 Tractor maintenance</t>
  </si>
  <si>
    <t>Determine machine maintenance cost based on annual hours used as a percentage of other, non-tractor, machines</t>
  </si>
  <si>
    <t xml:space="preserve">The field efficiency percentage accounts for the gap between spot rate output and actual time spent in the field completing task. </t>
  </si>
  <si>
    <t>Calculated interest costs per year</t>
  </si>
  <si>
    <t xml:space="preserve">Enter labour cost per hour </t>
  </si>
  <si>
    <t>Enter average interest rate percentage</t>
  </si>
  <si>
    <t xml:space="preserve">Enter average interest rate percentage </t>
  </si>
  <si>
    <t>Enter fuel consumption in litres per hectare</t>
  </si>
  <si>
    <t>Calculated fuel costs in pounds per hectare</t>
  </si>
  <si>
    <t>Calculated maintenance costs per year</t>
  </si>
  <si>
    <t xml:space="preserve">Enter maintenance percentage from table 2 </t>
  </si>
  <si>
    <t>Calculated total operation cost per hectare</t>
  </si>
  <si>
    <t>Calculated machine and labour cost per hectare</t>
  </si>
  <si>
    <t>Over 500 hours</t>
  </si>
  <si>
    <t xml:space="preserve">Enter engine hours used per year </t>
  </si>
  <si>
    <t>Calculated machine and labour cost per hour</t>
  </si>
  <si>
    <t xml:space="preserve">Calculated labour cost per year </t>
  </si>
  <si>
    <t>Implement costing calculator per hectare</t>
  </si>
  <si>
    <t>Calculator 4. Operation cost calculator [Note 1]</t>
  </si>
  <si>
    <t>Typical overall percentage efficiency of arable operations.
Ploughing: 65%.
Min till: 65%, reduced by 5% if GPS guidance is not used.
Drilling: 55%, reduced by 5% if GPS guidance is not used.
Spraying: 50%, reduced by 3% if GPS guidance is not used, increase if bowser used. 
Fertiliser spreading: 60%, reduced by 3% if GPS guidance is not used.
Combining: 80%, reduced by 10% if GPS guidance is not used and reduce further if not unloading on the move.
Note: If the average field size is greater than 10 ha, add another 3–5% to any of the above figures.</t>
  </si>
  <si>
    <t>Enter implement work rate in hectares per hour from calculator 5</t>
  </si>
  <si>
    <t>151 to 200 hours</t>
  </si>
  <si>
    <t>201 to 300 hours</t>
  </si>
  <si>
    <t>301 to 400 hours</t>
  </si>
  <si>
    <t>401 to 500 hours</t>
  </si>
  <si>
    <t>0 to 500 hours</t>
  </si>
  <si>
    <t>751 to 1,000 hours</t>
  </si>
  <si>
    <t>1,001 to 1,500 hours</t>
  </si>
  <si>
    <t>1,501 to 1,600 hours</t>
  </si>
  <si>
    <t>1,601 to 1,700 hours</t>
  </si>
  <si>
    <t>1,701 to 1,800 hours</t>
  </si>
  <si>
    <t>Over 1,900 hours</t>
  </si>
  <si>
    <t>Table 2. Determine other machine or implement maintenance costs based on annual hours used as a percentage of purchase price</t>
  </si>
  <si>
    <t>Rotary cultivators, windrowers, mowers and pea cutters</t>
  </si>
  <si>
    <t>Operation cost calculator per hectare</t>
  </si>
  <si>
    <t>Enter forward speed in kilometres per hour</t>
  </si>
  <si>
    <t>Calculated component: application time per load in minutes</t>
  </si>
  <si>
    <t>Calculated component: percentage application time</t>
  </si>
  <si>
    <t>Calculated component: filling time per load in minutes</t>
  </si>
  <si>
    <t>Calculated component: percentage filling time</t>
  </si>
  <si>
    <t>Calculated component: transport time per load in minutes</t>
  </si>
  <si>
    <t>Calculated component: percentage transport time</t>
  </si>
  <si>
    <t>1,801 to 1,900 hours</t>
  </si>
  <si>
    <t>Disc harrows, fertiliser spreaders, muck spreaders, combine drills, potato planters with fertiliser attachment, sprayers and hedge cutters</t>
  </si>
  <si>
    <t>Row label</t>
  </si>
  <si>
    <t>If the row label field does not apply, enter 0 in the corresponding data entry box.</t>
  </si>
  <si>
    <t>Enter capacity in kilograms or litres</t>
  </si>
  <si>
    <t>Calculated output: filling rate in kilograms or litres per minute</t>
  </si>
  <si>
    <t>0 to 
50 hours</t>
  </si>
  <si>
    <t>51 to 
100 hours</t>
  </si>
  <si>
    <t>101 to 
150 hours</t>
  </si>
  <si>
    <t>501 to 
750 hours</t>
  </si>
  <si>
    <t>Use these calculators and tables to estimate the costs of owning or operating machines and implements.
If the column A row label description starts with ‘Enter’, enter your data in the data cells in the same row. These cells are blank, prior to data entry, and light blue. Use the Enter key to move to the next data entry cell in the same column.
If the column A row label description starts with ‘Calculated’, data cells in the same row will calculate automatically.
Data entry cells are unlocked. 
All other cells are locked to protect the content.</t>
  </si>
  <si>
    <t>If the row label description in column A starts with 'Enter', enter the appropriate data in subsequent columns in the same row. These cells are blank, prior to data entry, and light blue. Use the Enter key to move to the next data entry cell in the same column. If the row label in column A starts with 'Calculated', subsequent column data in the same row will calculate automatically.</t>
  </si>
  <si>
    <t>Table 1. Determine tractor maintenance cost based on annual hours used as a percentage of purchase price</t>
  </si>
  <si>
    <t>Determine tractor maintenance cost based on annual hours used as a percentage of tractor purchase price</t>
  </si>
  <si>
    <t>This worksheet contains one table with machine type displayed vertically and hour data displayed horizontally.</t>
  </si>
  <si>
    <t>Return to contents</t>
  </si>
  <si>
    <t>© AHDB 2026</t>
  </si>
  <si>
    <t>Email: info@ahdb.org.uk, telephone: 024 7669 2051</t>
  </si>
  <si>
    <t>Go to contents</t>
  </si>
  <si>
    <t>Calculator 1. Tractor costing calculator per hour [Note 1]</t>
  </si>
  <si>
    <t>Calculator 2. Combines and self-propelled machines calculator per hectare  [Note 1]</t>
  </si>
  <si>
    <t>Tractor costing calculator per hour</t>
  </si>
  <si>
    <t>Calculator_1_Tractor costs hour</t>
  </si>
  <si>
    <t>Other machines costing calculator per hectare, such as combines and self-propelled machines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</si>
</sst>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5" x14ac:knownFonts="1">
    <font>
      <sz val="11"/>
      <color theme="1"/>
      <name val="Calibri"/>
      <family val="2"/>
      <scheme val="minor"/>
    </font>
    <font>
      <b/>
      <sz val="15"/>
      <color theme="3"/>
      <name val="Calibri"/>
      <family val="2"/>
      <scheme val="minor"/>
    </font>
    <font>
      <sz val="11"/>
      <color theme="1"/>
      <name val="Arial"/>
      <family val="2"/>
    </font>
    <font>
      <sz val="16"/>
      <color theme="1"/>
      <name val="Arial"/>
      <family val="2"/>
    </font>
    <font>
      <b/>
      <sz val="16"/>
      <color rgb="FF000000"/>
      <name val="Arial"/>
      <family val="2"/>
    </font>
    <font>
      <u/>
      <sz val="11"/>
      <color theme="10"/>
      <name val="Calibri"/>
      <family val="2"/>
      <scheme val="minor"/>
    </font>
    <font>
      <sz val="11"/>
      <name val="Arial"/>
      <family val="2"/>
    </font>
    <font>
      <b/>
      <sz val="16"/>
      <color theme="1"/>
      <name val="Arial"/>
      <family val="2"/>
    </font>
    <font>
      <b/>
      <sz val="12"/>
      <color theme="1" tint="4.9989318521683403E-2"/>
      <name val="Arial"/>
      <family val="2"/>
    </font>
    <font>
      <sz val="11"/>
      <color theme="1"/>
      <name val="Calibri"/>
      <family val="2"/>
      <scheme val="minor"/>
    </font>
    <font>
      <sz val="8"/>
      <name val="Calibri"/>
      <family val="2"/>
      <scheme val="minor"/>
    </font>
    <font>
      <b/>
      <sz val="11"/>
      <color rgb="FF000000"/>
      <name val="Arial"/>
      <family val="2"/>
    </font>
    <font>
      <u/>
      <sz val="11"/>
      <color theme="10"/>
      <name val="Arial"/>
      <family val="2"/>
    </font>
    <font>
      <sz val="11"/>
      <color theme="1" tint="4.9989318521683403E-2"/>
      <name val="Arial"/>
      <family val="2"/>
    </font>
    <font>
      <b/>
      <sz val="11"/>
      <color theme="1" tint="4.9989318521683403E-2"/>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DFEEFB"/>
        <bgColor indexed="64"/>
      </patternFill>
    </fill>
  </fills>
  <borders count="12">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rgb="FF000000"/>
      </left>
      <right style="thin">
        <color indexed="64"/>
      </right>
      <top style="thin">
        <color indexed="64"/>
      </top>
      <bottom style="thin">
        <color indexed="64"/>
      </bottom>
      <diagonal/>
    </border>
  </borders>
  <cellStyleXfs count="4">
    <xf numFmtId="0" fontId="0" fillId="0" borderId="0"/>
    <xf numFmtId="0" fontId="1" fillId="0" borderId="1" applyNumberFormat="0" applyFill="0" applyAlignment="0" applyProtection="0"/>
    <xf numFmtId="0" fontId="5" fillId="0" borderId="0" applyNumberFormat="0" applyFill="0" applyBorder="0" applyAlignment="0" applyProtection="0"/>
    <xf numFmtId="9" fontId="9" fillId="0" borderId="0" applyFont="0" applyFill="0" applyBorder="0" applyAlignment="0" applyProtection="0"/>
  </cellStyleXfs>
  <cellXfs count="81">
    <xf numFmtId="0" fontId="0" fillId="0" borderId="0" xfId="0"/>
    <xf numFmtId="0" fontId="2" fillId="0" borderId="0" xfId="0" applyFont="1"/>
    <xf numFmtId="0" fontId="3" fillId="0" borderId="0" xfId="0" applyFont="1"/>
    <xf numFmtId="49" fontId="2" fillId="0" borderId="0" xfId="0" applyNumberFormat="1" applyFont="1" applyAlignment="1">
      <alignment horizontal="left"/>
    </xf>
    <xf numFmtId="0" fontId="4" fillId="0" borderId="0" xfId="1" applyFont="1" applyBorder="1" applyAlignment="1">
      <alignment horizontal="left"/>
    </xf>
    <xf numFmtId="0" fontId="4" fillId="0" borderId="0" xfId="0" applyFont="1" applyAlignment="1">
      <alignment horizontal="left"/>
    </xf>
    <xf numFmtId="0" fontId="2" fillId="0" borderId="0" xfId="0" applyFont="1" applyAlignment="1">
      <alignment wrapText="1"/>
    </xf>
    <xf numFmtId="0" fontId="7" fillId="0" borderId="0" xfId="0" applyFont="1"/>
    <xf numFmtId="10" fontId="0" fillId="0" borderId="0" xfId="0" applyNumberFormat="1"/>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0" fillId="0" borderId="0" xfId="0" applyAlignment="1">
      <alignment wrapText="1"/>
    </xf>
    <xf numFmtId="0" fontId="11" fillId="0" borderId="0" xfId="0" applyFont="1" applyAlignment="1">
      <alignment horizontal="left" vertical="center" wrapText="1"/>
    </xf>
    <xf numFmtId="0" fontId="12" fillId="0" borderId="0" xfId="2" applyFont="1" applyFill="1"/>
    <xf numFmtId="0" fontId="2" fillId="0" borderId="0" xfId="0" applyFont="1" applyAlignment="1">
      <alignment horizontal="left" vertical="center" wrapText="1"/>
    </xf>
    <xf numFmtId="0" fontId="12" fillId="0" borderId="0" xfId="2" quotePrefix="1" applyFont="1"/>
    <xf numFmtId="0" fontId="13" fillId="2" borderId="5"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3" fillId="2" borderId="3" xfId="0" applyFont="1" applyFill="1" applyBorder="1" applyAlignment="1">
      <alignment vertical="center" wrapText="1"/>
    </xf>
    <xf numFmtId="0" fontId="14" fillId="2" borderId="9" xfId="0" applyFont="1" applyFill="1" applyBorder="1"/>
    <xf numFmtId="0" fontId="14" fillId="2" borderId="6" xfId="0" applyFont="1" applyFill="1" applyBorder="1" applyAlignment="1">
      <alignment horizontal="center"/>
    </xf>
    <xf numFmtId="0" fontId="2" fillId="2" borderId="5" xfId="0" applyFont="1" applyFill="1" applyBorder="1"/>
    <xf numFmtId="0" fontId="2" fillId="3" borderId="5" xfId="0" applyFont="1" applyFill="1" applyBorder="1"/>
    <xf numFmtId="164" fontId="2" fillId="2" borderId="8" xfId="0" applyNumberFormat="1" applyFont="1" applyFill="1" applyBorder="1" applyAlignment="1">
      <alignment horizontal="center"/>
    </xf>
    <xf numFmtId="164" fontId="2" fillId="3" borderId="8" xfId="0" applyNumberFormat="1" applyFont="1" applyFill="1" applyBorder="1" applyAlignment="1">
      <alignment horizontal="center" vertical="center"/>
    </xf>
    <xf numFmtId="0" fontId="2" fillId="2" borderId="10" xfId="0" applyFont="1" applyFill="1" applyBorder="1"/>
    <xf numFmtId="164" fontId="2" fillId="2" borderId="3" xfId="0" applyNumberFormat="1" applyFont="1" applyFill="1" applyBorder="1" applyAlignment="1">
      <alignment horizontal="center"/>
    </xf>
    <xf numFmtId="0" fontId="2" fillId="2" borderId="2" xfId="0" applyFont="1" applyFill="1" applyBorder="1"/>
    <xf numFmtId="164" fontId="2" fillId="2" borderId="2" xfId="0" applyNumberFormat="1" applyFont="1" applyFill="1" applyBorder="1" applyAlignment="1">
      <alignment horizontal="center"/>
    </xf>
    <xf numFmtId="0" fontId="6" fillId="2" borderId="5" xfId="0" applyFont="1" applyFill="1" applyBorder="1"/>
    <xf numFmtId="164" fontId="2" fillId="0" borderId="0" xfId="0" applyNumberFormat="1" applyFont="1" applyAlignment="1">
      <alignment horizontal="center" vertical="center"/>
    </xf>
    <xf numFmtId="0" fontId="2" fillId="2" borderId="11" xfId="0" applyFont="1" applyFill="1" applyBorder="1"/>
    <xf numFmtId="8" fontId="2" fillId="2" borderId="8" xfId="0" applyNumberFormat="1" applyFont="1" applyFill="1" applyBorder="1" applyAlignment="1">
      <alignment horizontal="center"/>
    </xf>
    <xf numFmtId="0" fontId="6" fillId="3" borderId="5" xfId="0" applyFont="1" applyFill="1" applyBorder="1"/>
    <xf numFmtId="8" fontId="2" fillId="2" borderId="3" xfId="0" applyNumberFormat="1" applyFont="1" applyFill="1" applyBorder="1" applyAlignment="1">
      <alignment horizontal="center"/>
    </xf>
    <xf numFmtId="0" fontId="2" fillId="0" borderId="0" xfId="0" applyFont="1" applyAlignment="1">
      <alignment horizontal="center"/>
    </xf>
    <xf numFmtId="0" fontId="13" fillId="2" borderId="9" xfId="0" applyFont="1" applyFill="1" applyBorder="1"/>
    <xf numFmtId="0" fontId="13" fillId="2" borderId="7" xfId="0" applyFont="1" applyFill="1" applyBorder="1" applyAlignment="1">
      <alignment horizontal="center"/>
    </xf>
    <xf numFmtId="0" fontId="13" fillId="2" borderId="6" xfId="0" applyFont="1" applyFill="1" applyBorder="1" applyAlignment="1">
      <alignment horizontal="center"/>
    </xf>
    <xf numFmtId="0" fontId="13" fillId="2" borderId="5" xfId="0" applyFont="1" applyFill="1" applyBorder="1"/>
    <xf numFmtId="2" fontId="13" fillId="2" borderId="2" xfId="0" applyNumberFormat="1" applyFont="1" applyFill="1" applyBorder="1" applyAlignment="1">
      <alignment horizontal="center"/>
    </xf>
    <xf numFmtId="2" fontId="13" fillId="2" borderId="8" xfId="0" applyNumberFormat="1" applyFont="1" applyFill="1" applyBorder="1" applyAlignment="1">
      <alignment horizontal="center"/>
    </xf>
    <xf numFmtId="2" fontId="6" fillId="2" borderId="2" xfId="0" applyNumberFormat="1" applyFont="1" applyFill="1" applyBorder="1" applyAlignment="1">
      <alignment horizontal="center"/>
    </xf>
    <xf numFmtId="2" fontId="6" fillId="2" borderId="8" xfId="0" applyNumberFormat="1" applyFont="1" applyFill="1" applyBorder="1" applyAlignment="1">
      <alignment horizontal="center"/>
    </xf>
    <xf numFmtId="0" fontId="13" fillId="2" borderId="10" xfId="0" applyFont="1" applyFill="1" applyBorder="1"/>
    <xf numFmtId="2" fontId="13" fillId="2" borderId="4" xfId="0" applyNumberFormat="1" applyFont="1" applyFill="1" applyBorder="1" applyAlignment="1">
      <alignment horizontal="center"/>
    </xf>
    <xf numFmtId="2" fontId="13" fillId="2" borderId="3" xfId="0" applyNumberFormat="1" applyFont="1" applyFill="1" applyBorder="1" applyAlignment="1">
      <alignment horizontal="center"/>
    </xf>
    <xf numFmtId="0" fontId="13" fillId="2" borderId="9" xfId="0" applyFont="1" applyFill="1" applyBorder="1" applyAlignment="1">
      <alignment vertical="center" wrapText="1"/>
    </xf>
    <xf numFmtId="0" fontId="13" fillId="2" borderId="4" xfId="0" applyFont="1" applyFill="1" applyBorder="1" applyAlignment="1">
      <alignment horizontal="center"/>
    </xf>
    <xf numFmtId="0" fontId="13" fillId="2" borderId="3" xfId="0" applyFont="1" applyFill="1" applyBorder="1" applyAlignment="1">
      <alignment horizontal="center"/>
    </xf>
    <xf numFmtId="0" fontId="13" fillId="2" borderId="5" xfId="0" applyFont="1" applyFill="1" applyBorder="1" applyAlignment="1">
      <alignment wrapText="1"/>
    </xf>
    <xf numFmtId="0" fontId="13" fillId="2" borderId="2"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10" xfId="0" applyFont="1" applyFill="1" applyBorder="1" applyAlignment="1">
      <alignment wrapText="1"/>
    </xf>
    <xf numFmtId="0" fontId="13" fillId="2" borderId="4"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 fillId="4" borderId="8" xfId="0" applyFont="1" applyFill="1" applyBorder="1" applyAlignment="1" applyProtection="1">
      <alignment horizontal="center"/>
      <protection locked="0"/>
    </xf>
    <xf numFmtId="3" fontId="2" fillId="4" borderId="8" xfId="0" applyNumberFormat="1" applyFont="1" applyFill="1" applyBorder="1" applyAlignment="1" applyProtection="1">
      <alignment horizontal="center"/>
      <protection locked="0"/>
    </xf>
    <xf numFmtId="2" fontId="2" fillId="4" borderId="8" xfId="0" applyNumberFormat="1" applyFont="1" applyFill="1" applyBorder="1" applyAlignment="1" applyProtection="1">
      <alignment horizontal="center"/>
      <protection locked="0"/>
    </xf>
    <xf numFmtId="3" fontId="2" fillId="4" borderId="2" xfId="0" applyNumberFormat="1" applyFont="1" applyFill="1" applyBorder="1" applyAlignment="1" applyProtection="1">
      <alignment horizontal="center"/>
      <protection locked="0"/>
    </xf>
    <xf numFmtId="164" fontId="2" fillId="4" borderId="2" xfId="0" applyNumberFormat="1" applyFont="1" applyFill="1" applyBorder="1" applyAlignment="1" applyProtection="1">
      <alignment horizontal="center"/>
      <protection locked="0"/>
    </xf>
    <xf numFmtId="3" fontId="2" fillId="4" borderId="2" xfId="3" applyNumberFormat="1" applyFont="1" applyFill="1" applyBorder="1" applyAlignment="1" applyProtection="1">
      <alignment horizontal="center"/>
      <protection locked="0"/>
    </xf>
    <xf numFmtId="164" fontId="2" fillId="4" borderId="2" xfId="3" applyNumberFormat="1" applyFont="1" applyFill="1" applyBorder="1" applyAlignment="1" applyProtection="1">
      <alignment horizontal="center"/>
      <protection locked="0"/>
    </xf>
    <xf numFmtId="164" fontId="2" fillId="4" borderId="8" xfId="0" applyNumberFormat="1" applyFont="1" applyFill="1" applyBorder="1" applyAlignment="1" applyProtection="1">
      <alignment horizontal="center"/>
      <protection locked="0"/>
    </xf>
    <xf numFmtId="1" fontId="2" fillId="4" borderId="8" xfId="0" applyNumberFormat="1" applyFont="1" applyFill="1" applyBorder="1" applyAlignment="1" applyProtection="1">
      <alignment horizontal="center"/>
      <protection locked="0"/>
    </xf>
    <xf numFmtId="2" fontId="2" fillId="4" borderId="8" xfId="3" applyNumberFormat="1" applyFont="1" applyFill="1" applyBorder="1" applyAlignment="1" applyProtection="1">
      <alignment horizontal="center"/>
      <protection locked="0"/>
    </xf>
    <xf numFmtId="164" fontId="2" fillId="4" borderId="8" xfId="3" applyNumberFormat="1" applyFont="1" applyFill="1" applyBorder="1" applyAlignment="1" applyProtection="1">
      <alignment horizontal="center"/>
      <protection locked="0"/>
    </xf>
    <xf numFmtId="0" fontId="13" fillId="4" borderId="8" xfId="0" applyFont="1" applyFill="1" applyBorder="1" applyAlignment="1" applyProtection="1">
      <alignment horizontal="center"/>
      <protection locked="0"/>
    </xf>
    <xf numFmtId="3" fontId="13" fillId="4" borderId="2" xfId="0" applyNumberFormat="1" applyFont="1" applyFill="1" applyBorder="1" applyAlignment="1" applyProtection="1">
      <alignment horizontal="center"/>
      <protection locked="0"/>
    </xf>
    <xf numFmtId="8" fontId="2" fillId="4" borderId="8" xfId="0" applyNumberFormat="1" applyFont="1" applyFill="1" applyBorder="1" applyAlignment="1" applyProtection="1">
      <alignment horizontal="center"/>
      <protection locked="0"/>
    </xf>
    <xf numFmtId="0" fontId="6" fillId="0" borderId="0" xfId="0" applyFont="1" applyAlignment="1">
      <alignment wrapText="1"/>
    </xf>
    <xf numFmtId="0" fontId="0" fillId="0" borderId="0" xfId="0" applyAlignment="1">
      <alignment horizontal="center"/>
    </xf>
    <xf numFmtId="4" fontId="2" fillId="4" borderId="8" xfId="0" applyNumberFormat="1" applyFont="1" applyFill="1" applyBorder="1" applyAlignment="1" applyProtection="1">
      <alignment horizontal="center"/>
      <protection locked="0"/>
    </xf>
    <xf numFmtId="164" fontId="2" fillId="2" borderId="8" xfId="2" quotePrefix="1" applyNumberFormat="1" applyFont="1" applyFill="1" applyBorder="1" applyAlignment="1">
      <alignment horizontal="center"/>
    </xf>
    <xf numFmtId="164" fontId="6" fillId="2" borderId="8" xfId="0" applyNumberFormat="1" applyFont="1" applyFill="1" applyBorder="1" applyAlignment="1">
      <alignment horizontal="center"/>
    </xf>
    <xf numFmtId="0" fontId="12" fillId="0" borderId="0" xfId="2" applyFont="1" applyAlignment="1">
      <alignment wrapText="1"/>
    </xf>
    <xf numFmtId="0" fontId="12" fillId="0" borderId="0" xfId="2" applyFont="1" applyAlignment="1"/>
    <xf numFmtId="0" fontId="12" fillId="0" borderId="0" xfId="2" applyFont="1" applyAlignment="1" applyProtection="1">
      <alignment wrapText="1"/>
    </xf>
  </cellXfs>
  <cellStyles count="4">
    <cellStyle name="Heading 1" xfId="1" builtinId="16"/>
    <cellStyle name="Hyperlink" xfId="2" builtinId="8"/>
    <cellStyle name="Normal" xfId="0" builtinId="0"/>
    <cellStyle name="Percent" xfId="3" builtinId="5"/>
  </cellStyles>
  <dxfs count="78">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4.9989318521683403E-2"/>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numFmt numFmtId="2" formatCode="0.0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4.9989318521683403E-2"/>
        <name val="Arial"/>
        <family val="2"/>
        <scheme val="none"/>
      </font>
      <fill>
        <patternFill patternType="solid">
          <fgColor indexed="64"/>
          <bgColor theme="0"/>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tint="4.9989318521683403E-2"/>
        <name val="Arial"/>
        <family val="2"/>
        <scheme val="none"/>
      </font>
      <fill>
        <patternFill patternType="solid">
          <fgColor indexed="64"/>
          <bgColor theme="0"/>
        </patternFill>
      </fill>
    </dxf>
    <dxf>
      <border>
        <bottom style="thin">
          <color indexed="64"/>
        </bottom>
      </border>
    </dxf>
    <dxf>
      <font>
        <strike val="0"/>
        <outline val="0"/>
        <shadow val="0"/>
        <u val="none"/>
        <vertAlign val="baseline"/>
        <sz val="11"/>
        <color theme="1" tint="4.9989318521683403E-2"/>
        <name val="Arial"/>
        <family val="2"/>
        <scheme val="none"/>
      </font>
      <fill>
        <patternFill patternType="solid">
          <fgColor indexed="64"/>
          <bgColor theme="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164" formatCode="&quot;£&quot;#,##0.0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dxf>
    <dxf>
      <border outline="0">
        <bottom style="thin">
          <color indexed="64"/>
        </bottom>
      </border>
    </dxf>
    <dxf>
      <font>
        <strike val="0"/>
        <outline val="0"/>
        <shadow val="0"/>
        <u val="none"/>
        <vertAlign val="baseline"/>
        <sz val="11"/>
        <name val="Arial"/>
        <family val="2"/>
        <scheme val="none"/>
      </font>
      <fill>
        <patternFill patternType="solid">
          <fgColor indexed="64"/>
          <bgColor theme="0"/>
        </patternFill>
      </fill>
    </dxf>
    <dxf>
      <font>
        <b val="0"/>
        <i val="0"/>
        <strike val="0"/>
        <condense val="0"/>
        <extend val="0"/>
        <outline val="0"/>
        <shadow val="0"/>
        <u val="none"/>
        <vertAlign val="baseline"/>
        <sz val="11"/>
        <color theme="1"/>
        <name val="Arial"/>
        <family val="2"/>
        <scheme val="none"/>
      </font>
      <numFmt numFmtId="12" formatCode="&quot;£&quot;#,##0.00;[Red]\-&quot;£&quot;#,##0.00"/>
      <fill>
        <patternFill>
          <fgColor indexed="64"/>
          <bgColor theme="0"/>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fgColor indexed="64"/>
          <bgColor theme="0"/>
        </patternFill>
      </fill>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fgColor indexed="64"/>
          <bgColor theme="0"/>
        </patternFill>
      </fill>
    </dxf>
    <dxf>
      <border>
        <bottom style="thin">
          <color indexed="64"/>
        </bottom>
      </border>
    </dxf>
    <dxf>
      <font>
        <b/>
        <i val="0"/>
        <strike val="0"/>
        <condense val="0"/>
        <extend val="0"/>
        <outline val="0"/>
        <shadow val="0"/>
        <u val="none"/>
        <vertAlign val="baseline"/>
        <sz val="11"/>
        <color theme="1" tint="4.9989318521683403E-2"/>
        <name val="Arial"/>
        <family val="2"/>
        <scheme val="none"/>
      </font>
      <fill>
        <patternFill patternType="solid">
          <fgColor indexed="64"/>
          <bgColor theme="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164" formatCode="&quot;£&quot;#,##0.0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color rgb="FF000000"/>
        <name val="Arial"/>
        <family val="2"/>
        <scheme val="none"/>
      </font>
      <fill>
        <patternFill patternType="solid">
          <fgColor rgb="FF000000"/>
          <bgColor rgb="FFFFFFFF"/>
        </patternFill>
      </fill>
    </dxf>
    <dxf>
      <border outline="0">
        <bottom style="thin">
          <color rgb="FF000000"/>
        </bottom>
      </border>
    </dxf>
    <dxf>
      <font>
        <b/>
        <i val="0"/>
        <strike val="0"/>
        <condense val="0"/>
        <extend val="0"/>
        <outline val="0"/>
        <shadow val="0"/>
        <u val="none"/>
        <vertAlign val="baseline"/>
        <sz val="11"/>
        <color theme="1" tint="4.9989318521683403E-2"/>
        <name val="Arial"/>
        <family val="2"/>
        <scheme val="none"/>
      </font>
      <fill>
        <patternFill patternType="solid">
          <fgColor indexed="64"/>
          <bgColor theme="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164" formatCode="&quot;£&quot;#,##0.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Arial"/>
        <family val="2"/>
        <scheme val="none"/>
      </font>
      <fill>
        <patternFill patternType="solid">
          <fgColor indexed="64"/>
          <bgColor theme="0"/>
        </patternFill>
      </fill>
    </dxf>
    <dxf>
      <border>
        <bottom style="thin">
          <color indexed="64"/>
        </bottom>
      </border>
    </dxf>
    <dxf>
      <font>
        <strike val="0"/>
        <outline val="0"/>
        <shadow val="0"/>
        <u val="none"/>
        <vertAlign val="baseline"/>
        <sz val="11"/>
        <name val="Arial"/>
        <family val="2"/>
        <scheme val="none"/>
      </font>
      <border diagonalUp="0" diagonalDown="0" outline="0">
        <left style="thin">
          <color indexed="64"/>
        </left>
        <right style="thin">
          <color indexed="64"/>
        </right>
        <top/>
        <bottom/>
      </border>
    </dxf>
    <dxf>
      <font>
        <strike val="0"/>
        <outline val="0"/>
        <shadow val="0"/>
        <u val="none"/>
        <vertAlign val="baseline"/>
        <color theme="1" tint="4.9989318521683403E-2"/>
        <name val="Arial"/>
        <family val="2"/>
        <scheme val="none"/>
      </font>
      <fill>
        <patternFill patternType="solid">
          <fgColor indexed="64"/>
          <bgColor theme="0"/>
        </patternFill>
      </fill>
      <alignmen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theme="1" tint="4.9989318521683403E-2"/>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theme="1" tint="4.9989318521683403E-2"/>
        <name val="Arial"/>
        <family val="2"/>
        <scheme val="none"/>
      </font>
      <fill>
        <patternFill patternType="solid">
          <fgColor indexed="64"/>
          <bgColor theme="0"/>
        </patternFill>
      </fill>
    </dxf>
    <dxf>
      <border>
        <bottom style="thin">
          <color indexed="64"/>
        </bottom>
      </border>
    </dxf>
    <dxf>
      <font>
        <b/>
        <i val="0"/>
        <strike val="0"/>
        <condense val="0"/>
        <extend val="0"/>
        <outline val="0"/>
        <shadow val="0"/>
        <u val="none"/>
        <vertAlign val="baseline"/>
        <sz val="12"/>
        <color theme="1" tint="4.9989318521683403E-2"/>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1"/>
        <name val="Arial"/>
        <family val="2"/>
        <scheme val="none"/>
      </font>
      <alignment textRotation="0" wrapText="1" justifyLastLine="0" shrinkToFit="0" readingOrder="0"/>
    </dxf>
    <dxf>
      <font>
        <strike val="0"/>
        <outline val="0"/>
        <shadow val="0"/>
        <vertAlign val="baseline"/>
        <sz val="11"/>
        <name val="Arial"/>
        <family val="2"/>
        <scheme val="none"/>
      </font>
    </dxf>
    <dxf>
      <font>
        <strike val="0"/>
        <outline val="0"/>
        <shadow val="0"/>
        <vertAlign val="baseline"/>
        <sz val="11"/>
        <name val="Arial"/>
        <family val="2"/>
        <scheme val="none"/>
      </font>
    </dxf>
    <dxf>
      <font>
        <strike val="0"/>
        <outline val="0"/>
        <shadow val="0"/>
        <vertAlign val="baseline"/>
        <sz val="11"/>
        <name val="Arial"/>
        <family val="2"/>
        <scheme val="none"/>
      </font>
    </dxf>
  </dxfs>
  <tableStyles count="0" defaultTableStyle="TableStyleMedium2" defaultPivotStyle="PivotStyleLight16"/>
  <colors>
    <mruColors>
      <color rgb="FFDFEEFB"/>
      <color rgb="FFFFFFFF"/>
      <color rgb="FF0090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5F137E-5010-4F3A-AB94-93C7FE650BFC}" name="Contents" displayName="Contents" ref="A3:B11" totalsRowShown="0" headerRowDxfId="77" dataDxfId="76">
  <tableColumns count="2">
    <tableColumn id="1" xr3:uid="{9CF65964-DCAB-4A25-BE61-7D1414308230}" name="Sheet name" dataDxfId="75"/>
    <tableColumn id="2" xr3:uid="{A04D40D2-3755-474E-BA17-439B2CB1FDB5}" name="Sheet description" dataDxfId="7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DD613EB-ECB5-4FC4-91A4-579FD72DE1A0}" name="Notes" displayName="Notes" ref="A4:B8" totalsRowShown="0" headerRowDxfId="73" dataDxfId="71" headerRowBorderDxfId="72" tableBorderDxfId="70" totalsRowBorderDxfId="69">
  <tableColumns count="2">
    <tableColumn id="1" xr3:uid="{2C186F21-B101-426C-BB8E-693A08CC9537}" name="Note number" dataDxfId="68"/>
    <tableColumn id="2" xr3:uid="{F77E07BB-1FCA-40EE-8779-16107CD0B816}" name="Note text" dataDxfId="67"/>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1796D17-1591-4543-83C0-E26FDD0F466D}" name="Calculator1_costs_per_hour" displayName="Calculator1_costs_per_hour" ref="A4:B21" totalsRowShown="0" headerRowDxfId="66" dataDxfId="64" headerRowBorderDxfId="65" tableBorderDxfId="63" totalsRowBorderDxfId="62">
  <tableColumns count="2">
    <tableColumn id="1" xr3:uid="{82367B73-5BF2-44FE-A173-2D3501BD22F4}" name="Row label" dataDxfId="61"/>
    <tableColumn id="2" xr3:uid="{79BF0AF8-0388-4363-B574-E1B1708D6B63}" name="Data" dataDxfId="6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2D15ABE-7B31-4D2D-AD32-848F7711736D}" name="Calculator2_costs_per_hectare" displayName="Calculator2_costs_per_hectare" ref="A4:B23" totalsRowShown="0" headerRowDxfId="59" dataDxfId="57" headerRowBorderDxfId="58" tableBorderDxfId="56" totalsRowBorderDxfId="55">
  <tableColumns count="2">
    <tableColumn id="1" xr3:uid="{C4D23ABB-2200-47F9-AD07-BAF941DF1A74}" name="Row label" dataDxfId="54"/>
    <tableColumn id="2" xr3:uid="{7CAB251D-D5B6-4015-B760-C115AAB3F32A}" name="Data" dataDxfId="5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F1C79BA-DD6E-4732-9304-206C6FD0AF2B}" name="Calculator3_implement_costs" displayName="Calculator3_implement_costs" ref="A4:B17" totalsRowShown="0" headerRowDxfId="52" dataDxfId="50" headerRowBorderDxfId="51" tableBorderDxfId="49" totalsRowBorderDxfId="48">
  <tableColumns count="2">
    <tableColumn id="1" xr3:uid="{472CA2A9-CAEF-4E25-B3C4-E57224D14661}" name="Row label" dataDxfId="47"/>
    <tableColumn id="2" xr3:uid="{D9D55871-FAD4-4055-88FC-62E410ADE69F}" name="Data" dataDxfId="46"/>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4DB1EA3-2BD3-43FD-AC7F-158F5DA0A0FF}" name="Calculator4_operation_costs" displayName="Calculator4_operation_costs" ref="A4:B9" totalsRowShown="0" headerRowDxfId="45" dataDxfId="43" headerRowBorderDxfId="44" tableBorderDxfId="42" totalsRowBorderDxfId="41">
  <tableColumns count="2">
    <tableColumn id="1" xr3:uid="{99DB5CF4-82CB-4DE1-A643-8B8797178631}" name="Row label" dataDxfId="40"/>
    <tableColumn id="2" xr3:uid="{37062C26-9475-407B-A7B5-75F6408FC373}" name="Data" dataDxfId="3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33669C3-5407-4ACA-9823-FFD0BC2FCEBE}" name="Calculator5_compare_machine_data" displayName="Calculator5_compare_machine_data" ref="A4:C24" totalsRowShown="0" headerRowDxfId="38" dataDxfId="36" headerRowBorderDxfId="37" tableBorderDxfId="35" totalsRowBorderDxfId="34">
  <tableColumns count="3">
    <tableColumn id="1" xr3:uid="{6B2CD41F-8129-4917-81D3-94F48C25469A}" name="Row label" dataDxfId="33"/>
    <tableColumn id="2" xr3:uid="{0E12FCE7-B686-47B2-97AE-2ECC4669F9E0}" name="Implement 1" dataDxfId="32"/>
    <tableColumn id="3" xr3:uid="{B69D7037-EAB9-4096-8B18-6C1175AA6F57}" name="Implement 2" dataDxfId="3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18D2A3-2AD6-45DF-B785-19A36C075B5D}" name="Table1_Tractor_maintenance" displayName="Table1_Tractor_maintenance" ref="A4:K5" totalsRowShown="0" headerRowDxfId="30" dataDxfId="28" headerRowBorderDxfId="29" tableBorderDxfId="27" totalsRowBorderDxfId="26">
  <tableColumns count="11">
    <tableColumn id="1" xr3:uid="{5380585D-2B19-4E39-8763-1069EDC69F28}" name="Machine type" dataDxfId="25"/>
    <tableColumn id="2" xr3:uid="{C7BA4A97-DD81-43C6-9B27-7225CD2CE74D}" name="0 to 500 hours" dataDxfId="24"/>
    <tableColumn id="3" xr3:uid="{E525078F-A0CB-428B-A33A-FA0432A5B278}" name="501 to _x000a_750 hours" dataDxfId="23"/>
    <tableColumn id="4" xr3:uid="{4F012584-8BAE-4D94-A5BC-6F0CD732FCE6}" name="751 to 1,000 hours" dataDxfId="22"/>
    <tableColumn id="5" xr3:uid="{268CFC86-6142-4B2D-B7C6-D0767116A3A3}" name="1,001 to 1,500 hours" dataDxfId="21"/>
    <tableColumn id="7" xr3:uid="{C7CD68D7-36AA-4CF6-9373-CAA7C86F26AA}" name="1,501 to 1,600 hours" dataDxfId="20"/>
    <tableColumn id="8" xr3:uid="{F9D67B12-FB9B-49F1-8683-34B4E11ABD7F}" name="1,601 to 1,700 hours" dataDxfId="19"/>
    <tableColumn id="9" xr3:uid="{13BB4B5F-A971-415D-B843-2287D5D64498}" name="1,701 to 1,800 hours" dataDxfId="18"/>
    <tableColumn id="10" xr3:uid="{C962330B-3533-49D7-835E-39485084A853}" name="1,801 to 1,900 hours" dataDxfId="17"/>
    <tableColumn id="11" xr3:uid="{03C2A26E-13BB-495B-B33C-0B8C4F59248E}" name="Over 1,900 hours" dataDxfId="16"/>
    <tableColumn id="6" xr3:uid="{14D9A581-0C01-46AA-8675-7B23A222D4DC}" name="Add this percentage for every additional 100 hours" dataDxfId="1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1C122C0-3A2F-4B67-8DAD-1A74849A21AA}" name="Table2_Other_machine_maintenance" displayName="Table2_Other_machine_maintenance" ref="A4:J12" totalsRowShown="0" headerRowDxfId="14" dataDxfId="12" headerRowBorderDxfId="13" tableBorderDxfId="11" totalsRowBorderDxfId="10">
  <tableColumns count="10">
    <tableColumn id="1" xr3:uid="{D0578AC2-D60C-49C6-9344-5F67AEC144D7}" name="Machine type" dataDxfId="9"/>
    <tableColumn id="2" xr3:uid="{1C246F20-9020-4D4A-90FD-87476A1581D1}" name="0 to _x000a_50 hours" dataDxfId="8"/>
    <tableColumn id="3" xr3:uid="{0C437B57-417C-471F-9B57-C8BDF031BF5C}" name="51 to _x000a_100 hours" dataDxfId="7"/>
    <tableColumn id="4" xr3:uid="{C6B63932-FF76-4BEB-ABF8-AFEA58716E9C}" name="101 to _x000a_150 hours" dataDxfId="6"/>
    <tableColumn id="5" xr3:uid="{C87F7848-2856-4256-9141-423456B5CF57}" name="151 to 200 hours" dataDxfId="5"/>
    <tableColumn id="8" xr3:uid="{1E3A3ACF-B472-4D0C-A40F-DD188C659591}" name="201 to 300 hours" dataDxfId="4"/>
    <tableColumn id="7" xr3:uid="{4D53307D-31B6-4ECE-BAE6-4A9C66C2AAF6}" name="301 to 400 hours" dataDxfId="3"/>
    <tableColumn id="9" xr3:uid="{6BF21A79-69C4-452B-8DDF-DA325B194B3E}" name="401 to 500 hours" dataDxfId="2"/>
    <tableColumn id="10" xr3:uid="{97A7EDCD-F111-4878-89E5-BACB2AFCF7EF}" name="Over 500 hours" dataDxfId="1"/>
    <tableColumn id="6" xr3:uid="{12FB48CD-1C48-4AA9-895F-E77184BC2BFA}" name="Percentage to add for every additional 100 hour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4"/>
  <sheetViews>
    <sheetView tabSelected="1" topLeftCell="A3" zoomScaleNormal="100" workbookViewId="0"/>
  </sheetViews>
  <sheetFormatPr defaultRowHeight="15" x14ac:dyDescent="0.25"/>
  <cols>
    <col min="1" max="1" width="70.7109375" customWidth="1"/>
  </cols>
  <sheetData>
    <row r="1" spans="1:1" ht="20.25" x14ac:dyDescent="0.3">
      <c r="A1" s="7" t="s">
        <v>16</v>
      </c>
    </row>
    <row r="2" spans="1:1" ht="20.25" x14ac:dyDescent="0.3">
      <c r="A2" s="2" t="s">
        <v>0</v>
      </c>
    </row>
    <row r="3" spans="1:1" ht="200.25" x14ac:dyDescent="0.25">
      <c r="A3" s="6" t="s">
        <v>127</v>
      </c>
    </row>
    <row r="4" spans="1:1" x14ac:dyDescent="0.25">
      <c r="A4" s="80" t="s">
        <v>135</v>
      </c>
    </row>
    <row r="5" spans="1:1" ht="20.25" x14ac:dyDescent="0.3">
      <c r="A5" s="2" t="s">
        <v>1</v>
      </c>
    </row>
    <row r="6" spans="1:1" x14ac:dyDescent="0.25">
      <c r="A6" s="3" t="s">
        <v>17</v>
      </c>
    </row>
    <row r="7" spans="1:1" ht="20.25" x14ac:dyDescent="0.3">
      <c r="A7" s="2" t="s">
        <v>2</v>
      </c>
    </row>
    <row r="8" spans="1:1" x14ac:dyDescent="0.25">
      <c r="A8" s="1" t="s">
        <v>134</v>
      </c>
    </row>
    <row r="9" spans="1:1" ht="20.25" x14ac:dyDescent="0.3">
      <c r="A9" s="2" t="s">
        <v>9</v>
      </c>
    </row>
    <row r="10" spans="1:1" ht="29.25" x14ac:dyDescent="0.25">
      <c r="A10" s="73" t="s">
        <v>14</v>
      </c>
    </row>
    <row r="11" spans="1:1" ht="20.25" x14ac:dyDescent="0.3">
      <c r="A11" s="2" t="s">
        <v>3</v>
      </c>
    </row>
    <row r="12" spans="1:1" x14ac:dyDescent="0.25">
      <c r="A12" s="1" t="s">
        <v>15</v>
      </c>
    </row>
    <row r="13" spans="1:1" ht="20.25" x14ac:dyDescent="0.3">
      <c r="A13" s="2" t="s">
        <v>4</v>
      </c>
    </row>
    <row r="14" spans="1:1" x14ac:dyDescent="0.25">
      <c r="A14" s="1" t="s">
        <v>133</v>
      </c>
    </row>
  </sheetData>
  <sheetProtection algorithmName="SHA-512" hashValue="FOspbxse9O7P3fDii2usCgjnmVJ+O4DFHUDViBiyKRWyTCTxG8/mkrpv4ZGgCsoyT7gDBQCcEJM+lbXNZKGYbw==" saltValue="9kzv0G1M31dhfbbR8z+0Vw==" spinCount="100000" sheet="1" objects="1" scenarios="1"/>
  <hyperlinks>
    <hyperlink ref="A4" location="'Contents'!A1" display="Go to contents" xr:uid="{4C071F6D-A8FD-4E63-9D4D-5EA8F5003558}"/>
  </hyperlinks>
  <pageMargins left="0.7" right="0.7" top="0.75" bottom="0.75" header="0.3" footer="0.3"/>
  <headerFooter>
    <oddHeader>&amp;C&amp;"Aptos"&amp;12&amp;K000000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41374-5731-4DEF-826B-B1C4A19FCFFD}">
  <sheetPr codeName="Sheet2"/>
  <dimension ref="A1:B11"/>
  <sheetViews>
    <sheetView zoomScaleNormal="100" workbookViewId="0"/>
  </sheetViews>
  <sheetFormatPr defaultRowHeight="14.25" x14ac:dyDescent="0.2"/>
  <cols>
    <col min="1" max="1" width="32.7109375" style="1" bestFit="1" customWidth="1"/>
    <col min="2" max="2" width="50.7109375" style="1" customWidth="1"/>
    <col min="3" max="16384" width="9.140625" style="1"/>
  </cols>
  <sheetData>
    <row r="1" spans="1:2" ht="20.25" x14ac:dyDescent="0.3">
      <c r="A1" s="4" t="s">
        <v>5</v>
      </c>
    </row>
    <row r="2" spans="1:2" x14ac:dyDescent="0.2">
      <c r="A2" s="1" t="s">
        <v>6</v>
      </c>
    </row>
    <row r="3" spans="1:2" ht="50.1" customHeight="1" x14ac:dyDescent="0.2">
      <c r="A3" s="12" t="s">
        <v>7</v>
      </c>
      <c r="B3" s="12" t="s">
        <v>70</v>
      </c>
    </row>
    <row r="4" spans="1:2" ht="50.1" customHeight="1" x14ac:dyDescent="0.2">
      <c r="A4" s="13" t="s">
        <v>9</v>
      </c>
      <c r="B4" s="14" t="s">
        <v>8</v>
      </c>
    </row>
    <row r="5" spans="1:2" ht="50.1" customHeight="1" x14ac:dyDescent="0.2">
      <c r="A5" s="15" t="s">
        <v>139</v>
      </c>
      <c r="B5" s="6" t="s">
        <v>138</v>
      </c>
    </row>
    <row r="6" spans="1:2" ht="50.1" customHeight="1" x14ac:dyDescent="0.2">
      <c r="A6" s="15" t="s">
        <v>71</v>
      </c>
      <c r="B6" s="6" t="s">
        <v>140</v>
      </c>
    </row>
    <row r="7" spans="1:2" ht="50.1" customHeight="1" x14ac:dyDescent="0.2">
      <c r="A7" s="15" t="s">
        <v>72</v>
      </c>
      <c r="B7" s="6" t="s">
        <v>92</v>
      </c>
    </row>
    <row r="8" spans="1:2" ht="50.1" customHeight="1" x14ac:dyDescent="0.2">
      <c r="A8" s="15" t="s">
        <v>73</v>
      </c>
      <c r="B8" s="6" t="s">
        <v>109</v>
      </c>
    </row>
    <row r="9" spans="1:2" ht="50.1" customHeight="1" x14ac:dyDescent="0.2">
      <c r="A9" s="15" t="s">
        <v>74</v>
      </c>
      <c r="B9" s="6" t="s">
        <v>60</v>
      </c>
    </row>
    <row r="10" spans="1:2" ht="50.1" customHeight="1" x14ac:dyDescent="0.2">
      <c r="A10" s="15" t="s">
        <v>75</v>
      </c>
      <c r="B10" s="6" t="s">
        <v>130</v>
      </c>
    </row>
    <row r="11" spans="1:2" ht="50.1" customHeight="1" x14ac:dyDescent="0.2">
      <c r="A11" s="15" t="s">
        <v>69</v>
      </c>
      <c r="B11" s="6" t="s">
        <v>76</v>
      </c>
    </row>
  </sheetData>
  <sheetProtection algorithmName="SHA-512" hashValue="ZBTU5CYc7KwBwIehTvCNxPi+TCBvoxrQ20c0+258Ne5hI8CXmU+SJXm7NEPqi6vGHxJZFPNStUuk9BoTiUp62Q==" saltValue="OIa5Lbjte0Fcz7PB1eomoA==" spinCount="100000" sheet="1" objects="1" scenarios="1"/>
  <hyperlinks>
    <hyperlink ref="A4" location="Notes!A1" display="Notes!A1" xr:uid="{72548E42-12E4-4570-BD9A-039ABBE9B885}"/>
    <hyperlink ref="A5" location="'Calculator_1_Tractor_costs hour'!A1" display="Calculator_1_Machine costs hour" xr:uid="{D4CD39EF-30DB-4B8A-9C22-B9D92D50CBDD}"/>
    <hyperlink ref="A6" location="Calculator_2_Machine_costs_ha!A1" display="Calculator_2_Machine_costs_ha!A1" xr:uid="{B07D73B7-FCD6-4A19-8BD0-09146C05D711}"/>
    <hyperlink ref="A7" location="Calculator_3_Implement_costs!A1" display="Calculator_3_Implement_costs!A1" xr:uid="{F84C880A-2A2E-4605-91F8-7B07C2957A11}"/>
    <hyperlink ref="A8" location="Calculator_4_Operation_costs!A1" display="Calculator_4_Operation_costs!A1" xr:uid="{266B192E-D2D9-4E65-9B8B-63EB4B556ADB}"/>
    <hyperlink ref="A9" location="'Calculator_5_Work rates'!A1" display="'Calculator_5_Work rates'!A1" xr:uid="{3C08F041-9404-4320-877B-BB2CD32D103C}"/>
    <hyperlink ref="A10" location="'Table 1 Tractor maintenance'!A1" display="'Table 1 Tractor maintenance'!A1" xr:uid="{47440047-BBFC-4088-9BBE-BA11A6E6745F}"/>
    <hyperlink ref="A11" location="'Table 2 Other maintenance'!A1" display="'Table 2 Other maintenance'!A1" xr:uid="{ACFE617C-D67F-4BA7-9227-53D738372CCA}"/>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DFB6E-9F64-4CA2-B2CF-2CDCB474F25B}">
  <sheetPr codeName="Sheet3"/>
  <dimension ref="A1:B8"/>
  <sheetViews>
    <sheetView zoomScaleNormal="100" workbookViewId="0"/>
  </sheetViews>
  <sheetFormatPr defaultRowHeight="14.25" x14ac:dyDescent="0.2"/>
  <cols>
    <col min="1" max="1" width="24.7109375" style="1" customWidth="1"/>
    <col min="2" max="2" width="80.7109375" style="1" customWidth="1"/>
    <col min="3" max="4" width="88.42578125" style="1" customWidth="1"/>
    <col min="5" max="16384" width="9.140625" style="1"/>
  </cols>
  <sheetData>
    <row r="1" spans="1:2" ht="20.25" x14ac:dyDescent="0.3">
      <c r="A1" s="5" t="s">
        <v>9</v>
      </c>
    </row>
    <row r="2" spans="1:2" x14ac:dyDescent="0.2">
      <c r="A2" s="1" t="s">
        <v>6</v>
      </c>
    </row>
    <row r="3" spans="1:2" x14ac:dyDescent="0.2">
      <c r="A3" s="78" t="s">
        <v>132</v>
      </c>
    </row>
    <row r="4" spans="1:2" ht="15.75" x14ac:dyDescent="0.2">
      <c r="A4" s="9" t="s">
        <v>10</v>
      </c>
      <c r="B4" s="10" t="s">
        <v>11</v>
      </c>
    </row>
    <row r="5" spans="1:2" ht="69.95" customHeight="1" x14ac:dyDescent="0.2">
      <c r="A5" s="16" t="s">
        <v>12</v>
      </c>
      <c r="B5" s="17" t="s">
        <v>128</v>
      </c>
    </row>
    <row r="6" spans="1:2" ht="69.95" customHeight="1" x14ac:dyDescent="0.2">
      <c r="A6" s="18" t="s">
        <v>13</v>
      </c>
      <c r="B6" s="19" t="s">
        <v>120</v>
      </c>
    </row>
    <row r="7" spans="1:2" ht="69.95" customHeight="1" x14ac:dyDescent="0.2">
      <c r="A7" s="18" t="s">
        <v>54</v>
      </c>
      <c r="B7" s="19" t="s">
        <v>77</v>
      </c>
    </row>
    <row r="8" spans="1:2" ht="150" customHeight="1" x14ac:dyDescent="0.2">
      <c r="A8" s="18" t="s">
        <v>66</v>
      </c>
      <c r="B8" s="19" t="s">
        <v>94</v>
      </c>
    </row>
  </sheetData>
  <sheetProtection algorithmName="SHA-512" hashValue="lGlXTSs36Emgfe9U3J0zsrypCTBpqIKVHA4px128O5s/0LoMmzHEC8uvfAZGW+O0Nc2mPopsZDmJs+9Un21GAQ==" saltValue="tiYHUd5lFgVE/JZ2sycMdA==" spinCount="100000" sheet="1" objects="1" scenarios="1"/>
  <hyperlinks>
    <hyperlink ref="A3" location="'Contents'!A1" display="Return to contents" xr:uid="{2F5F0E33-6061-40F2-9F35-DC81C11367C7}"/>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49390-9CEF-4DF5-8666-9BE3A797A3A0}">
  <sheetPr codeName="Sheet4"/>
  <dimension ref="A1:B21"/>
  <sheetViews>
    <sheetView zoomScaleNormal="100" workbookViewId="0"/>
  </sheetViews>
  <sheetFormatPr defaultColWidth="9.140625" defaultRowHeight="14.25" x14ac:dyDescent="0.2"/>
  <cols>
    <col min="1" max="1" width="40.7109375" style="1" customWidth="1"/>
    <col min="2" max="2" width="15.7109375" style="1" customWidth="1"/>
    <col min="3" max="16384" width="9.140625" style="1"/>
  </cols>
  <sheetData>
    <row r="1" spans="1:2" ht="20.25" x14ac:dyDescent="0.3">
      <c r="A1" s="7" t="s">
        <v>136</v>
      </c>
    </row>
    <row r="2" spans="1:2" x14ac:dyDescent="0.2">
      <c r="A2" s="1" t="s">
        <v>51</v>
      </c>
    </row>
    <row r="3" spans="1:2" x14ac:dyDescent="0.2">
      <c r="A3" s="78" t="s">
        <v>132</v>
      </c>
    </row>
    <row r="4" spans="1:2" ht="15" x14ac:dyDescent="0.25">
      <c r="A4" s="20" t="s">
        <v>119</v>
      </c>
      <c r="B4" s="21" t="s">
        <v>47</v>
      </c>
    </row>
    <row r="5" spans="1:2" x14ac:dyDescent="0.2">
      <c r="A5" s="22" t="s">
        <v>62</v>
      </c>
      <c r="B5" s="59"/>
    </row>
    <row r="6" spans="1:2" x14ac:dyDescent="0.2">
      <c r="A6" s="23" t="s">
        <v>18</v>
      </c>
      <c r="B6" s="63"/>
    </row>
    <row r="7" spans="1:2" x14ac:dyDescent="0.2">
      <c r="A7" s="22" t="s">
        <v>37</v>
      </c>
      <c r="B7" s="62"/>
    </row>
    <row r="8" spans="1:2" x14ac:dyDescent="0.2">
      <c r="A8" s="23" t="s">
        <v>20</v>
      </c>
      <c r="B8" s="62"/>
    </row>
    <row r="9" spans="1:2" x14ac:dyDescent="0.2">
      <c r="A9" s="23" t="s">
        <v>21</v>
      </c>
      <c r="B9" s="63"/>
    </row>
    <row r="10" spans="1:2" x14ac:dyDescent="0.2">
      <c r="A10" s="22" t="s">
        <v>80</v>
      </c>
      <c r="B10" s="64"/>
    </row>
    <row r="11" spans="1:2" x14ac:dyDescent="0.2">
      <c r="A11" s="22" t="s">
        <v>79</v>
      </c>
      <c r="B11" s="65"/>
    </row>
    <row r="12" spans="1:2" x14ac:dyDescent="0.2">
      <c r="A12" s="23" t="s">
        <v>23</v>
      </c>
      <c r="B12" s="63"/>
    </row>
    <row r="13" spans="1:2" x14ac:dyDescent="0.2">
      <c r="A13" s="23" t="s">
        <v>22</v>
      </c>
      <c r="B13" s="62"/>
    </row>
    <row r="14" spans="1:2" x14ac:dyDescent="0.2">
      <c r="A14" s="23" t="s">
        <v>24</v>
      </c>
      <c r="B14" s="24">
        <f>B12*B13</f>
        <v>0</v>
      </c>
    </row>
    <row r="15" spans="1:2" x14ac:dyDescent="0.2">
      <c r="A15" s="23" t="s">
        <v>25</v>
      </c>
      <c r="B15" s="24">
        <f>B7*B14</f>
        <v>0</v>
      </c>
    </row>
    <row r="16" spans="1:2" x14ac:dyDescent="0.2">
      <c r="A16" s="23" t="s">
        <v>26</v>
      </c>
      <c r="B16" s="24">
        <f>IFERROR((B6-B9)/B8,0)</f>
        <v>0</v>
      </c>
    </row>
    <row r="17" spans="1:2" x14ac:dyDescent="0.2">
      <c r="A17" s="22" t="s">
        <v>78</v>
      </c>
      <c r="B17" s="24">
        <f>SUM(B6+B9)/2/100*B10</f>
        <v>0</v>
      </c>
    </row>
    <row r="18" spans="1:2" x14ac:dyDescent="0.2">
      <c r="A18" s="23" t="s">
        <v>84</v>
      </c>
      <c r="B18" s="25" cm="1">
        <f t="array" ref="B18">B6/100*IF(B7&lt;=500,Table1_Tractor_maintenance[0 to 500 hours],IF(B7&lt;=750,Table1_Tractor_maintenance[501 to 
750 hours],IF(B7&lt;=1000,Table1_Tractor_maintenance[751 to 1,000 hours],IF(B7&lt;=1500,Table1_Tractor_maintenance[1,001 to 1,500 hours],IF(B7&lt;=1600,Table1_Tractor_maintenance[1,501 to 1,600 hours],IF(B7&lt;=1700,Table1_Tractor_maintenance[1,601 to 1,700 hours],IF(B7&lt;=1800,Table1_Tractor_maintenance[1,701 to 1,800 hours],IF(B7&lt;=1900,Table1_Tractor_maintenance[1,801 to 1,900 hours],Table1_Tractor_maintenance[Over 1,900 hours]))))))))</f>
        <v>0</v>
      </c>
    </row>
    <row r="19" spans="1:2" x14ac:dyDescent="0.2">
      <c r="A19" s="22" t="s">
        <v>27</v>
      </c>
      <c r="B19" s="72"/>
    </row>
    <row r="20" spans="1:2" x14ac:dyDescent="0.2">
      <c r="A20" s="22" t="s">
        <v>30</v>
      </c>
      <c r="B20" s="24">
        <f>SUM(B15:B19)+B11*B7</f>
        <v>0</v>
      </c>
    </row>
    <row r="21" spans="1:2" x14ac:dyDescent="0.2">
      <c r="A21" s="26" t="s">
        <v>31</v>
      </c>
      <c r="B21" s="27">
        <f>IFERROR(B20/B7,0)</f>
        <v>0</v>
      </c>
    </row>
  </sheetData>
  <sheetProtection algorithmName="SHA-512" hashValue="LNvCmweYX9/+AoaMtizpkZIQeRWw7GI5YUpfWknA1XRXESH8pmsWApJK2r4HELOM42pS/BjbglBbs1L6oYbnMw==" saltValue="BWTRXkx17cp8qP3vASyGVQ==" spinCount="100000" sheet="1" objects="1" scenarios="1"/>
  <dataValidations xWindow="569" yWindow="347" count="9">
    <dataValidation type="decimal" operator="greaterThanOrEqual" allowBlank="1" showInputMessage="1" showErrorMessage="1" errorTitle="Invalid entry" error="Only enter a value of zero or more_x000a_" promptTitle="Insurance costs" prompt="Enter a value of zero or more GBP_x000a_" sqref="B19" xr:uid="{32D00CBE-7F7C-4716-A0F5-2805616587FD}">
      <formula1>0</formula1>
    </dataValidation>
    <dataValidation type="decimal" operator="greaterThanOrEqual" allowBlank="1" showInputMessage="1" showErrorMessage="1" errorTitle="Invalid entry" error="Only enter a value of zero or more_x000a_" promptTitle="Hours used per year" prompt="Enter a value of zero or more" sqref="B7" xr:uid="{094C842B-0B1E-4DFC-82FE-444D5B4EE59C}">
      <formula1>0</formula1>
    </dataValidation>
    <dataValidation type="decimal" operator="greaterThanOrEqual" allowBlank="1" showInputMessage="1" showErrorMessage="1" errorTitle="Invalid entry" error="Only enter a value of zero or more_x000a_" promptTitle="Intended years of ownership" prompt="Enter a value of zero or more" sqref="B8" xr:uid="{BADF5463-AB59-4904-A1AD-A1A8B6F3E3BF}">
      <formula1>0</formula1>
    </dataValidation>
    <dataValidation type="decimal" operator="greaterThanOrEqual" allowBlank="1" showInputMessage="1" showErrorMessage="1" errorTitle="Invalid entry" error="Only enter a value of zero or more_x000a_" promptTitle="Value at sale" prompt="Enter a value of zero or more GBP" sqref="B9" xr:uid="{937CA520-5665-491E-8285-3ADAB3C9587F}">
      <formula1>0</formula1>
    </dataValidation>
    <dataValidation type="decimal" operator="greaterThanOrEqual" allowBlank="1" showInputMessage="1" showErrorMessage="1" errorTitle="Invalid entry" error="Only enter a value of zero or more_x000a_" promptTitle="Interest rate percentage" prompt="Enter a value of zero or more. Do not enter the percentage as a decimal. For example, enter 2.5% as 2.5, not 0.025." sqref="B10" xr:uid="{F13FF158-96F8-4252-B43E-5437FD7204F7}">
      <formula1>0</formula1>
    </dataValidation>
    <dataValidation type="decimal" operator="greaterThanOrEqual" allowBlank="1" showInputMessage="1" showErrorMessage="1" errorTitle="Invalid entry" error="Only enter a value of zero or more_x000a_" promptTitle="Labour cost" prompt="Enter a value of zero or more GBP" sqref="B11" xr:uid="{7678C1AA-9FB7-421B-A843-72441C6F811B}">
      <formula1>0</formula1>
    </dataValidation>
    <dataValidation type="decimal" operator="greaterThanOrEqual" allowBlank="1" showInputMessage="1" showErrorMessage="1" errorTitle="Invalid entry" error="Only enter a value of zero or more_x000a_" promptTitle="Fuel price" prompt="Enter a value of zero or more GBP" sqref="B12" xr:uid="{18771DB2-1B22-4B5F-BC85-75B6FC425490}">
      <formula1>0</formula1>
    </dataValidation>
    <dataValidation type="decimal" operator="greaterThanOrEqual" allowBlank="1" showInputMessage="1" showErrorMessage="1" errorTitle="Invalid entry" error="Only enter a value of zero or more_x000a_" promptTitle="Purchase price" prompt="Enter a value of zero or more GBP" sqref="B6" xr:uid="{E7C3F7D8-6D02-4B9A-B5D6-C39E2EA1C7E9}">
      <formula1>0</formula1>
    </dataValidation>
    <dataValidation type="decimal" operator="greaterThanOrEqual" allowBlank="1" showInputMessage="1" showErrorMessage="1" errorTitle="Invalid entry" error="Only enter a value of zero or more_x000a_" promptTitle="Fuel consumption" prompt="Enter a value of zero or more_x000a_" sqref="B13" xr:uid="{455FAEBE-085D-4EFC-A07E-CC2A7EE67980}">
      <formula1>0</formula1>
    </dataValidation>
  </dataValidations>
  <hyperlinks>
    <hyperlink ref="A3" location="'Contents'!A1" display="Return to contents" xr:uid="{BFCB2667-8689-49F1-838C-14ADAEB95BAD}"/>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BF09F-B3C3-4F1D-BB92-EC7F2216FC35}">
  <sheetPr codeName="Sheet5"/>
  <dimension ref="A1:B23"/>
  <sheetViews>
    <sheetView workbookViewId="0"/>
  </sheetViews>
  <sheetFormatPr defaultColWidth="9.140625" defaultRowHeight="14.25" x14ac:dyDescent="0.2"/>
  <cols>
    <col min="1" max="1" width="45.7109375" style="1" customWidth="1"/>
    <col min="2" max="2" width="15.7109375" style="1" customWidth="1"/>
    <col min="3" max="16384" width="9.140625" style="1"/>
  </cols>
  <sheetData>
    <row r="1" spans="1:2" ht="20.25" x14ac:dyDescent="0.3">
      <c r="A1" s="7" t="s">
        <v>137</v>
      </c>
    </row>
    <row r="2" spans="1:2" x14ac:dyDescent="0.2">
      <c r="A2" s="1" t="s">
        <v>51</v>
      </c>
    </row>
    <row r="3" spans="1:2" x14ac:dyDescent="0.2">
      <c r="A3" s="78" t="s">
        <v>132</v>
      </c>
    </row>
    <row r="4" spans="1:2" ht="15" x14ac:dyDescent="0.25">
      <c r="A4" s="20" t="s">
        <v>119</v>
      </c>
      <c r="B4" s="21" t="s">
        <v>47</v>
      </c>
    </row>
    <row r="5" spans="1:2" x14ac:dyDescent="0.2">
      <c r="A5" s="22" t="s">
        <v>19</v>
      </c>
      <c r="B5" s="59"/>
    </row>
    <row r="6" spans="1:2" x14ac:dyDescent="0.2">
      <c r="A6" s="23" t="s">
        <v>18</v>
      </c>
      <c r="B6" s="66"/>
    </row>
    <row r="7" spans="1:2" x14ac:dyDescent="0.2">
      <c r="A7" s="22" t="s">
        <v>63</v>
      </c>
      <c r="B7" s="60"/>
    </row>
    <row r="8" spans="1:2" x14ac:dyDescent="0.2">
      <c r="A8" s="22" t="s">
        <v>89</v>
      </c>
      <c r="B8" s="67"/>
    </row>
    <row r="9" spans="1:2" x14ac:dyDescent="0.2">
      <c r="A9" s="23" t="s">
        <v>20</v>
      </c>
      <c r="B9" s="60"/>
    </row>
    <row r="10" spans="1:2" x14ac:dyDescent="0.2">
      <c r="A10" s="23" t="s">
        <v>21</v>
      </c>
      <c r="B10" s="66"/>
    </row>
    <row r="11" spans="1:2" x14ac:dyDescent="0.2">
      <c r="A11" s="22" t="s">
        <v>81</v>
      </c>
      <c r="B11" s="68"/>
    </row>
    <row r="12" spans="1:2" x14ac:dyDescent="0.2">
      <c r="A12" s="22" t="s">
        <v>79</v>
      </c>
      <c r="B12" s="69"/>
    </row>
    <row r="13" spans="1:2" x14ac:dyDescent="0.2">
      <c r="A13" s="23" t="s">
        <v>23</v>
      </c>
      <c r="B13" s="66"/>
    </row>
    <row r="14" spans="1:2" x14ac:dyDescent="0.2">
      <c r="A14" s="23" t="s">
        <v>82</v>
      </c>
      <c r="B14" s="60"/>
    </row>
    <row r="15" spans="1:2" x14ac:dyDescent="0.2">
      <c r="A15" s="23" t="s">
        <v>83</v>
      </c>
      <c r="B15" s="24">
        <f>B13*B14</f>
        <v>0</v>
      </c>
    </row>
    <row r="16" spans="1:2" x14ac:dyDescent="0.2">
      <c r="A16" s="23" t="s">
        <v>25</v>
      </c>
      <c r="B16" s="24">
        <f>B7*B15</f>
        <v>0</v>
      </c>
    </row>
    <row r="17" spans="1:2" x14ac:dyDescent="0.2">
      <c r="A17" s="23" t="s">
        <v>26</v>
      </c>
      <c r="B17" s="24">
        <f>IFERROR((B6-B10)/B9,0)</f>
        <v>0</v>
      </c>
    </row>
    <row r="18" spans="1:2" x14ac:dyDescent="0.2">
      <c r="A18" s="28" t="s">
        <v>78</v>
      </c>
      <c r="B18" s="29">
        <f>SUM(B6+B10)/2/100*B11</f>
        <v>0</v>
      </c>
    </row>
    <row r="19" spans="1:2" x14ac:dyDescent="0.2">
      <c r="A19" s="22" t="s">
        <v>91</v>
      </c>
      <c r="B19" s="24">
        <f>SUM(B12*B8)</f>
        <v>0</v>
      </c>
    </row>
    <row r="20" spans="1:2" x14ac:dyDescent="0.2">
      <c r="A20" s="30" t="s">
        <v>84</v>
      </c>
      <c r="B20" s="31">
        <f>B6/100*IF(B8&lt;=50,'Table 2 Other maintenance'!B5,IF(B8&lt;=100,'Table 2 Other maintenance'!C5,IF(B8&lt;=150,'Table 2 Other maintenance'!D5,IF(B8&lt;=200,'Table 2 Other maintenance'!E5,IF(B8&lt;=300,'Table 2 Other maintenance'!F5,IF(B8&lt;=400,'Table 2 Other maintenance'!G5,IF(B8&lt;=500,'Table 2 Other maintenance'!H5,'Table 2 Other maintenance'!I5)))))))</f>
        <v>0</v>
      </c>
    </row>
    <row r="21" spans="1:2" x14ac:dyDescent="0.2">
      <c r="A21" s="22" t="s">
        <v>27</v>
      </c>
      <c r="B21" s="72"/>
    </row>
    <row r="22" spans="1:2" x14ac:dyDescent="0.2">
      <c r="A22" s="22" t="s">
        <v>30</v>
      </c>
      <c r="B22" s="24">
        <f>SUM(B16:B21)</f>
        <v>0</v>
      </c>
    </row>
    <row r="23" spans="1:2" x14ac:dyDescent="0.2">
      <c r="A23" s="26" t="s">
        <v>65</v>
      </c>
      <c r="B23" s="27">
        <f>IFERROR(B22/B7,0)</f>
        <v>0</v>
      </c>
    </row>
  </sheetData>
  <sheetProtection algorithmName="SHA-512" hashValue="ovoKLqNBuWvUQZgaU6ji8r6bEJc7eVfkrz7F7ywZUIoewrQ9MNTrHQIUn2tGRz49s2kX2QbTJaSneW9HNuKM0g==" saltValue="J3RBeiP0uJfEKroWZGr41A==" spinCount="100000" sheet="1" objects="1" scenarios="1"/>
  <dataValidations xWindow="401" yWindow="366" count="10">
    <dataValidation type="decimal" operator="greaterThanOrEqual" allowBlank="1" showInputMessage="1" showErrorMessage="1" errorTitle="Invalid entry" error="Only enter a value of zero or more_x000a_" promptTitle="Purchase price" prompt="Enter a value of zero or more GBP" sqref="B6" xr:uid="{B820BF20-E5FC-41A3-B2C9-CE979794E4FA}">
      <formula1>0</formula1>
    </dataValidation>
    <dataValidation type="decimal" operator="greaterThanOrEqual" allowBlank="1" showInputMessage="1" showErrorMessage="1" errorTitle="Invalid entry" error="Only enter a value of zero or more_x000a_" promptTitle="Hectares used per year" prompt="Enter a value of zero or more" sqref="B7" xr:uid="{45D52E26-F53A-44C9-AD43-E7C997A5E0A0}">
      <formula1>0</formula1>
    </dataValidation>
    <dataValidation type="decimal" operator="greaterThanOrEqual" allowBlank="1" showInputMessage="1" showErrorMessage="1" errorTitle="Invalid entry" error="Only enter a value of zero or more_x000a_" promptTitle="Hours used per year" prompt="Enter a value of zero or more" sqref="B8" xr:uid="{2ED47166-0DE0-4D12-BCA3-9559F8A4E443}">
      <formula1>0</formula1>
    </dataValidation>
    <dataValidation type="decimal" operator="greaterThanOrEqual" allowBlank="1" showInputMessage="1" showErrorMessage="1" errorTitle="Invalid entry" error="Only enter a value of zero or more_x000a_" promptTitle="Intended years of ownership" prompt="Enter a value of zero or more" sqref="B9" xr:uid="{FAC517AA-E747-43A0-BEC6-0532FA124FAD}">
      <formula1>0</formula1>
    </dataValidation>
    <dataValidation type="decimal" operator="greaterThanOrEqual" allowBlank="1" showInputMessage="1" showErrorMessage="1" errorTitle="Invalid entry" error="Only enter a value of zero or more_x000a_" promptTitle="Value at sale" prompt="Enter a value of zero or more GBP" sqref="B10" xr:uid="{C4AB813A-2D81-4D57-A712-AC4C8CED267F}">
      <formula1>0</formula1>
    </dataValidation>
    <dataValidation type="decimal" operator="greaterThanOrEqual" allowBlank="1" showInputMessage="1" showErrorMessage="1" errorTitle="Invalid entry" error="Only enter a value of zero or more_x000a_" promptTitle="Interest rate percentage" prompt="Enter a value of zero or more. Do not enter the percentage as a decimal. For example, enter 2.5% as 2.5, not 0.025." sqref="B11" xr:uid="{03E397AC-A314-42C7-A821-8A3C0E7EE8D4}">
      <formula1>0</formula1>
    </dataValidation>
    <dataValidation type="decimal" operator="greaterThanOrEqual" allowBlank="1" showInputMessage="1" showErrorMessage="1" errorTitle="Invalid entry" error="Only enter a value of zero or more_x000a_" promptTitle="Fuel consumption" prompt="Enter a value of zero or more_x000a_" sqref="B14" xr:uid="{2E37508B-8218-4589-BD87-45EB27DE4D4E}">
      <formula1>0</formula1>
    </dataValidation>
    <dataValidation type="decimal" operator="greaterThanOrEqual" allowBlank="1" showInputMessage="1" showErrorMessage="1" errorTitle="Invalid entry" error="Only enter a value of zero or more_x000a_" promptTitle="Fuel price" prompt="Enter a value of zero or more GBP" sqref="B13" xr:uid="{2F5271C9-AD3D-462D-9E83-54064A64946C}">
      <formula1>0</formula1>
    </dataValidation>
    <dataValidation type="decimal" operator="greaterThanOrEqual" allowBlank="1" showInputMessage="1" showErrorMessage="1" errorTitle="Invalid entry" error="Only enter a value of zero or more_x000a_" promptTitle="Labour cost" prompt="Enter a value of zero or more GBP" sqref="B12" xr:uid="{62E4A1DB-DA3D-47F2-9BC0-420C52627FF3}">
      <formula1>0</formula1>
    </dataValidation>
    <dataValidation type="decimal" operator="greaterThanOrEqual" allowBlank="1" showInputMessage="1" showErrorMessage="1" errorTitle="Invalid entry" error="Only enter a value of zero or more_x000a_" promptTitle="Insurance costs" prompt="Enter a value of zero or more GBP_x000a_" sqref="B21" xr:uid="{B920C4C3-DE9E-4200-81D0-A6273E334B79}">
      <formula1>0</formula1>
    </dataValidation>
  </dataValidations>
  <hyperlinks>
    <hyperlink ref="A3" location="'Contents'!A1" display="Return to contents" xr:uid="{896FAB1D-5EEF-4D7D-B11E-F05090811D15}"/>
  </hyperlink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7DE13-AFE4-476F-ACCB-5ED305B9BEB2}">
  <sheetPr codeName="Sheet6"/>
  <dimension ref="A1:B17"/>
  <sheetViews>
    <sheetView zoomScaleNormal="100" workbookViewId="0"/>
  </sheetViews>
  <sheetFormatPr defaultColWidth="9.140625" defaultRowHeight="14.25" x14ac:dyDescent="0.2"/>
  <cols>
    <col min="1" max="1" width="45.7109375" style="1" customWidth="1"/>
    <col min="2" max="2" width="15.7109375" style="1" customWidth="1"/>
    <col min="3" max="16384" width="9.140625" style="1"/>
  </cols>
  <sheetData>
    <row r="1" spans="1:2" ht="20.25" x14ac:dyDescent="0.3">
      <c r="A1" s="7" t="s">
        <v>64</v>
      </c>
    </row>
    <row r="2" spans="1:2" x14ac:dyDescent="0.2">
      <c r="A2" s="1" t="s">
        <v>52</v>
      </c>
    </row>
    <row r="3" spans="1:2" x14ac:dyDescent="0.2">
      <c r="A3" s="78" t="s">
        <v>132</v>
      </c>
    </row>
    <row r="4" spans="1:2" ht="15" x14ac:dyDescent="0.25">
      <c r="A4" s="20" t="s">
        <v>119</v>
      </c>
      <c r="B4" s="21" t="s">
        <v>47</v>
      </c>
    </row>
    <row r="5" spans="1:2" x14ac:dyDescent="0.2">
      <c r="A5" s="22" t="s">
        <v>28</v>
      </c>
      <c r="B5" s="59"/>
    </row>
    <row r="6" spans="1:2" x14ac:dyDescent="0.2">
      <c r="A6" s="22" t="s">
        <v>18</v>
      </c>
      <c r="B6" s="72"/>
    </row>
    <row r="7" spans="1:2" x14ac:dyDescent="0.2">
      <c r="A7" s="22" t="s">
        <v>29</v>
      </c>
      <c r="B7" s="60"/>
    </row>
    <row r="8" spans="1:2" x14ac:dyDescent="0.2">
      <c r="A8" s="22" t="s">
        <v>20</v>
      </c>
      <c r="B8" s="60"/>
    </row>
    <row r="9" spans="1:2" x14ac:dyDescent="0.2">
      <c r="A9" s="22" t="s">
        <v>21</v>
      </c>
      <c r="B9" s="72"/>
    </row>
    <row r="10" spans="1:2" x14ac:dyDescent="0.2">
      <c r="A10" s="32" t="s">
        <v>81</v>
      </c>
      <c r="B10" s="61"/>
    </row>
    <row r="11" spans="1:2" x14ac:dyDescent="0.2">
      <c r="A11" s="22" t="s">
        <v>85</v>
      </c>
      <c r="B11" s="61"/>
    </row>
    <row r="12" spans="1:2" x14ac:dyDescent="0.2">
      <c r="A12" s="22" t="s">
        <v>26</v>
      </c>
      <c r="B12" s="33">
        <f>IFERROR((B6-B9)/B8,0)</f>
        <v>0</v>
      </c>
    </row>
    <row r="13" spans="1:2" x14ac:dyDescent="0.2">
      <c r="A13" s="28" t="s">
        <v>78</v>
      </c>
      <c r="B13" s="29">
        <f>SUM(B6+B9)/2/100*B10</f>
        <v>0</v>
      </c>
    </row>
    <row r="14" spans="1:2" x14ac:dyDescent="0.2">
      <c r="A14" s="34" t="s">
        <v>84</v>
      </c>
      <c r="B14" s="33">
        <f>B6/100*B11</f>
        <v>0</v>
      </c>
    </row>
    <row r="15" spans="1:2" x14ac:dyDescent="0.2">
      <c r="A15" s="22" t="s">
        <v>27</v>
      </c>
      <c r="B15" s="72"/>
    </row>
    <row r="16" spans="1:2" x14ac:dyDescent="0.2">
      <c r="A16" s="22" t="s">
        <v>32</v>
      </c>
      <c r="B16" s="33">
        <f>SUM(B12:B15)</f>
        <v>0</v>
      </c>
    </row>
    <row r="17" spans="1:2" x14ac:dyDescent="0.2">
      <c r="A17" s="26" t="s">
        <v>33</v>
      </c>
      <c r="B17" s="35">
        <f>IFERROR(B16/B7,0)</f>
        <v>0</v>
      </c>
    </row>
  </sheetData>
  <sheetProtection algorithmName="SHA-512" hashValue="YmHvWsTuZJIGr/C46xkHeDztF7bOaheiRkIKxNmaAcWjaj3vcJhGlyyF3RJV+hOaex4JTfiq7spMthfE9dVOxg==" saltValue="nfnhRRuE/jBqKbcSPM9iOg==" spinCount="100000" sheet="1" objects="1" scenarios="1"/>
  <dataValidations count="7">
    <dataValidation type="decimal" operator="greaterThanOrEqual" allowBlank="1" showInputMessage="1" showErrorMessage="1" errorTitle="Invalid entry" error="Only enter a value of zero or more_x000a_" promptTitle="Hectares used per year" prompt="Enter a value of zero or more" sqref="B7" xr:uid="{0AC60EB6-7DB3-4096-BCB9-C5B3859F6009}">
      <formula1>0</formula1>
    </dataValidation>
    <dataValidation type="decimal" operator="greaterThanOrEqual" allowBlank="1" showInputMessage="1" showErrorMessage="1" errorTitle="Invalid entry" error="Only enter a value of zero or more_x000a_" promptTitle="Purchase price" prompt="Enter a value of zero or more GBP" sqref="B6" xr:uid="{A4BDB911-310E-4288-960F-74547EBE9912}">
      <formula1>0</formula1>
    </dataValidation>
    <dataValidation type="decimal" operator="greaterThanOrEqual" allowBlank="1" showInputMessage="1" showErrorMessage="1" errorTitle="Invalid entry" error="Only enter a value of zero or more_x000a_" promptTitle="Intended years of ownership" prompt="Enter a value of zero or more" sqref="B8" xr:uid="{6A377C46-0306-45EB-917C-A3B405CF4030}">
      <formula1>0</formula1>
    </dataValidation>
    <dataValidation type="decimal" operator="greaterThanOrEqual" allowBlank="1" showInputMessage="1" showErrorMessage="1" errorTitle="Invalid entry" error="Only enter a value of zero or more_x000a_" promptTitle="Interest rate percentage" prompt="Enter a value of zero or more. Do not enter the percentage as a decimal. For example, enter 2.5% as 2.5, not 0.025." sqref="B10" xr:uid="{008EE5DD-28E3-461C-96CB-FD1733232BC9}">
      <formula1>0</formula1>
    </dataValidation>
    <dataValidation type="decimal" operator="greaterThanOrEqual" allowBlank="1" showInputMessage="1" showErrorMessage="1" errorTitle="Invalid entry" error="Only enter a value of zero or more_x000a_" promptTitle="Value at sale" prompt="Enter a value of zero or more GBP" sqref="B9" xr:uid="{C0A0E964-BC56-4A89-8289-1A2F4EA63520}">
      <formula1>0</formula1>
    </dataValidation>
    <dataValidation type="decimal" operator="greaterThanOrEqual" allowBlank="1" showInputMessage="1" showErrorMessage="1" errorTitle="Invalid entry" error="Only enter a value of zero or more_x000a_" promptTitle="Maintenance percentage" prompt="Enter a value of zero or more. Do not enter the percentage as a decimal. For example, enter 2.5% as 2.5, not 0.025." sqref="B11" xr:uid="{9976EEC3-E289-4CC6-89C5-4231D27926C6}">
      <formula1>0</formula1>
    </dataValidation>
    <dataValidation type="decimal" operator="greaterThanOrEqual" allowBlank="1" showInputMessage="1" showErrorMessage="1" errorTitle="Invalid entry" error="Only enter a value of zero or more_x000a_" promptTitle="Insurance costs" prompt="Enter a value of zero or more GBP_x000a_" sqref="B15" xr:uid="{3CF22783-0F02-42BB-B2FD-DE32ACBDCCF9}">
      <formula1>0</formula1>
    </dataValidation>
  </dataValidations>
  <hyperlinks>
    <hyperlink ref="A3" location="'Contents'!A1" display="Return to contents" xr:uid="{939841CE-98D6-4A0E-947E-52FD8D724071}"/>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81816-EB12-4572-BA04-7B6D0DB12325}">
  <sheetPr codeName="Sheet7"/>
  <dimension ref="A1:B9"/>
  <sheetViews>
    <sheetView workbookViewId="0"/>
  </sheetViews>
  <sheetFormatPr defaultRowHeight="15" x14ac:dyDescent="0.25"/>
  <cols>
    <col min="1" max="1" width="61" customWidth="1"/>
    <col min="2" max="2" width="15.7109375" style="74" customWidth="1"/>
  </cols>
  <sheetData>
    <row r="1" spans="1:2" ht="20.25" x14ac:dyDescent="0.3">
      <c r="A1" s="7" t="s">
        <v>93</v>
      </c>
    </row>
    <row r="2" spans="1:2" x14ac:dyDescent="0.25">
      <c r="A2" s="1" t="s">
        <v>51</v>
      </c>
      <c r="B2" s="36"/>
    </row>
    <row r="3" spans="1:2" x14ac:dyDescent="0.25">
      <c r="A3" s="78" t="s">
        <v>132</v>
      </c>
      <c r="B3" s="36"/>
    </row>
    <row r="4" spans="1:2" x14ac:dyDescent="0.25">
      <c r="A4" s="20" t="s">
        <v>119</v>
      </c>
      <c r="B4" s="21" t="s">
        <v>47</v>
      </c>
    </row>
    <row r="5" spans="1:2" x14ac:dyDescent="0.25">
      <c r="A5" s="22" t="s">
        <v>95</v>
      </c>
      <c r="B5" s="75"/>
    </row>
    <row r="6" spans="1:2" x14ac:dyDescent="0.25">
      <c r="A6" s="22" t="s">
        <v>90</v>
      </c>
      <c r="B6" s="76">
        <f>'Calculator_1_Tractor_costs hour'!B21</f>
        <v>0</v>
      </c>
    </row>
    <row r="7" spans="1:2" x14ac:dyDescent="0.25">
      <c r="A7" s="30" t="s">
        <v>87</v>
      </c>
      <c r="B7" s="77">
        <f>IFERROR(B6/B5,0)</f>
        <v>0</v>
      </c>
    </row>
    <row r="8" spans="1:2" x14ac:dyDescent="0.25">
      <c r="A8" s="22" t="s">
        <v>61</v>
      </c>
      <c r="B8" s="24">
        <f>Calculator_3_Implement_costs!B17</f>
        <v>0</v>
      </c>
    </row>
    <row r="9" spans="1:2" x14ac:dyDescent="0.25">
      <c r="A9" s="26" t="s">
        <v>86</v>
      </c>
      <c r="B9" s="27">
        <f>B7+B8</f>
        <v>0</v>
      </c>
    </row>
  </sheetData>
  <sheetProtection algorithmName="SHA-512" hashValue="MA7h6/6ntKq5Vtanc1hLNWJdd5XiZGbd8jE2Z61VVn3gEOwb6OggvtMhU4Wo+N8vmILjoWZVwYtL6Oph9+5AYg==" saltValue="7fTwa+ocUFozAc2puTVpKw==" spinCount="100000" sheet="1" objects="1" scenarios="1"/>
  <dataValidations count="1">
    <dataValidation type="decimal" operator="greaterThanOrEqual" allowBlank="1" showInputMessage="1" showErrorMessage="1" errorTitle="Invalid entry" error="Only enter a value of zero or more_x000a_" promptTitle="Implement work rate" prompt="Enter a value of zero or more" sqref="B5" xr:uid="{080093FF-572E-4107-A3A0-D9F24A90243A}">
      <formula1>0</formula1>
    </dataValidation>
  </dataValidations>
  <hyperlinks>
    <hyperlink ref="A3" location="'Contents'!A1" display="Return to contents" xr:uid="{54ED4E80-7A1B-4F63-9CF9-1AD09FD9C215}"/>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0F3BA-AA74-4E72-B421-4D357EAF94F5}">
  <sheetPr codeName="Sheet8"/>
  <dimension ref="A1:C27"/>
  <sheetViews>
    <sheetView workbookViewId="0"/>
  </sheetViews>
  <sheetFormatPr defaultRowHeight="15" x14ac:dyDescent="0.25"/>
  <cols>
    <col min="1" max="1" width="57.7109375" customWidth="1"/>
    <col min="2" max="3" width="15.7109375" customWidth="1"/>
  </cols>
  <sheetData>
    <row r="1" spans="1:3" ht="20.25" x14ac:dyDescent="0.3">
      <c r="A1" s="7" t="s">
        <v>67</v>
      </c>
    </row>
    <row r="2" spans="1:3" x14ac:dyDescent="0.25">
      <c r="A2" s="1" t="s">
        <v>52</v>
      </c>
      <c r="B2" s="36"/>
      <c r="C2" s="36"/>
    </row>
    <row r="3" spans="1:3" x14ac:dyDescent="0.25">
      <c r="A3" s="78" t="s">
        <v>132</v>
      </c>
      <c r="B3" s="36"/>
      <c r="C3" s="36"/>
    </row>
    <row r="4" spans="1:3" x14ac:dyDescent="0.25">
      <c r="A4" s="37" t="s">
        <v>119</v>
      </c>
      <c r="B4" s="38" t="s">
        <v>48</v>
      </c>
      <c r="C4" s="39" t="s">
        <v>53</v>
      </c>
    </row>
    <row r="5" spans="1:3" x14ac:dyDescent="0.25">
      <c r="A5" s="40" t="s">
        <v>28</v>
      </c>
      <c r="B5" s="70"/>
      <c r="C5" s="70"/>
    </row>
    <row r="6" spans="1:3" x14ac:dyDescent="0.25">
      <c r="A6" s="40" t="s">
        <v>34</v>
      </c>
      <c r="B6" s="71"/>
      <c r="C6" s="71"/>
    </row>
    <row r="7" spans="1:3" x14ac:dyDescent="0.25">
      <c r="A7" s="40" t="s">
        <v>121</v>
      </c>
      <c r="B7" s="71"/>
      <c r="C7" s="71"/>
    </row>
    <row r="8" spans="1:3" x14ac:dyDescent="0.25">
      <c r="A8" s="40" t="s">
        <v>110</v>
      </c>
      <c r="B8" s="71"/>
      <c r="C8" s="71"/>
    </row>
    <row r="9" spans="1:3" x14ac:dyDescent="0.25">
      <c r="A9" s="40" t="s">
        <v>59</v>
      </c>
      <c r="B9" s="71"/>
      <c r="C9" s="71"/>
    </row>
    <row r="10" spans="1:3" x14ac:dyDescent="0.25">
      <c r="A10" s="40" t="s">
        <v>49</v>
      </c>
      <c r="B10" s="71"/>
      <c r="C10" s="71"/>
    </row>
    <row r="11" spans="1:3" x14ac:dyDescent="0.25">
      <c r="A11" s="40" t="s">
        <v>35</v>
      </c>
      <c r="B11" s="71"/>
      <c r="C11" s="71"/>
    </row>
    <row r="12" spans="1:3" x14ac:dyDescent="0.25">
      <c r="A12" s="40" t="s">
        <v>36</v>
      </c>
      <c r="B12" s="71"/>
      <c r="C12" s="71"/>
    </row>
    <row r="13" spans="1:3" x14ac:dyDescent="0.25">
      <c r="A13" s="40" t="s">
        <v>55</v>
      </c>
      <c r="B13" s="41">
        <f>IFERROR(B7/B9,0)</f>
        <v>0</v>
      </c>
      <c r="C13" s="41">
        <f>IFERROR(C7/C9,0)</f>
        <v>0</v>
      </c>
    </row>
    <row r="14" spans="1:3" x14ac:dyDescent="0.25">
      <c r="A14" s="40" t="s">
        <v>122</v>
      </c>
      <c r="B14" s="41">
        <f>IFERROR(B7/B11,0)</f>
        <v>0</v>
      </c>
      <c r="C14" s="42">
        <f>IFERROR(C7/C11,0)</f>
        <v>0</v>
      </c>
    </row>
    <row r="15" spans="1:3" x14ac:dyDescent="0.25">
      <c r="A15" s="40" t="s">
        <v>56</v>
      </c>
      <c r="B15" s="41">
        <f>(B6*B8/10)</f>
        <v>0</v>
      </c>
      <c r="C15" s="42">
        <f>C6*C8/10</f>
        <v>0</v>
      </c>
    </row>
    <row r="16" spans="1:3" x14ac:dyDescent="0.25">
      <c r="A16" s="40" t="s">
        <v>57</v>
      </c>
      <c r="B16" s="43">
        <f>IFERROR((B11+2*B10)+(6000*B13)/(B15*B12),0)</f>
        <v>0</v>
      </c>
      <c r="C16" s="44">
        <f>IFERROR(C11+2*C10+(6000*C13)/(C15*C12),0)</f>
        <v>0</v>
      </c>
    </row>
    <row r="17" spans="1:3" x14ac:dyDescent="0.25">
      <c r="A17" s="40" t="s">
        <v>58</v>
      </c>
      <c r="B17" s="41">
        <f>IFERROR((60*B13/B16),0)</f>
        <v>0</v>
      </c>
      <c r="C17" s="42">
        <f>IFERROR(60*C13/C16,0)</f>
        <v>0</v>
      </c>
    </row>
    <row r="18" spans="1:3" x14ac:dyDescent="0.25">
      <c r="A18" s="40" t="s">
        <v>68</v>
      </c>
      <c r="B18" s="41">
        <f>IFERROR(100*B17/B15,0)</f>
        <v>0</v>
      </c>
      <c r="C18" s="42">
        <f>IFERROR(100*C17/C15,0)</f>
        <v>0</v>
      </c>
    </row>
    <row r="19" spans="1:3" x14ac:dyDescent="0.25">
      <c r="A19" s="40" t="s">
        <v>111</v>
      </c>
      <c r="B19" s="41">
        <f>IFERROR(6000*B13/(B15*B12),0)</f>
        <v>0</v>
      </c>
      <c r="C19" s="42">
        <f>IFERROR(6000*C13/(C15*C12),0)</f>
        <v>0</v>
      </c>
    </row>
    <row r="20" spans="1:3" x14ac:dyDescent="0.25">
      <c r="A20" s="40" t="s">
        <v>112</v>
      </c>
      <c r="B20" s="41">
        <f>IFERROR(100*B19/B16,0)</f>
        <v>0</v>
      </c>
      <c r="C20" s="42">
        <f>IFERROR(100*C19/C16,0)</f>
        <v>0</v>
      </c>
    </row>
    <row r="21" spans="1:3" x14ac:dyDescent="0.25">
      <c r="A21" s="40" t="s">
        <v>113</v>
      </c>
      <c r="B21" s="41">
        <f>B11</f>
        <v>0</v>
      </c>
      <c r="C21" s="42">
        <f>C11</f>
        <v>0</v>
      </c>
    </row>
    <row r="22" spans="1:3" x14ac:dyDescent="0.25">
      <c r="A22" s="40" t="s">
        <v>114</v>
      </c>
      <c r="B22" s="41">
        <f>IFERROR(100*B21/B16,0)</f>
        <v>0</v>
      </c>
      <c r="C22" s="42">
        <f>IFERROR(100*C21/C16,0)</f>
        <v>0</v>
      </c>
    </row>
    <row r="23" spans="1:3" x14ac:dyDescent="0.25">
      <c r="A23" s="40" t="s">
        <v>115</v>
      </c>
      <c r="B23" s="41">
        <f>2*B10</f>
        <v>0</v>
      </c>
      <c r="C23" s="42">
        <f>2*C10</f>
        <v>0</v>
      </c>
    </row>
    <row r="24" spans="1:3" x14ac:dyDescent="0.25">
      <c r="A24" s="45" t="s">
        <v>116</v>
      </c>
      <c r="B24" s="46">
        <f>IFERROR(100*B23/B16,0)</f>
        <v>0</v>
      </c>
      <c r="C24" s="47">
        <f>IFERROR(100*C23/C16,0)</f>
        <v>0</v>
      </c>
    </row>
    <row r="26" spans="1:3" x14ac:dyDescent="0.25">
      <c r="A26" s="6"/>
    </row>
    <row r="27" spans="1:3" x14ac:dyDescent="0.25">
      <c r="A27" s="11"/>
    </row>
  </sheetData>
  <sheetProtection algorithmName="SHA-512" hashValue="ffBt971ZsVmFEdVenGWFgZPtqoZAxLBP7mSO6Bfftoh4IulTem2KEugIud51jZp1mdHUh22F0Ze4gqHWQN7JVA==" saltValue="t8SDb/YF/P5j9HuCJjrMmw==" spinCount="100000" sheet="1" objects="1" scenarios="1"/>
  <phoneticPr fontId="10" type="noConversion"/>
  <dataValidations count="7">
    <dataValidation type="decimal" operator="greaterThanOrEqual" allowBlank="1" showInputMessage="1" showErrorMessage="1" errorTitle="Invalid entry" error="Only enter a value of zero or more_x000a_" promptTitle="Implement width" prompt="Enter a value of zero or more metres" sqref="B6:C6" xr:uid="{4FA1ABA7-86BE-4141-BC0B-903E4314E7B3}">
      <formula1>0</formula1>
    </dataValidation>
    <dataValidation type="decimal" operator="greaterThanOrEqual" allowBlank="1" showInputMessage="1" showErrorMessage="1" errorTitle="Invalid entry" error="Only enter a value of zero or more_x000a_" promptTitle="Implement capacity" prompt="Enter a value of zero or more kilograms or litres" sqref="B7:C7" xr:uid="{8340F2EF-E5F6-41AD-AF0B-DCD5175E78A3}">
      <formula1>0</formula1>
    </dataValidation>
    <dataValidation type="decimal" operator="greaterThanOrEqual" allowBlank="1" showInputMessage="1" showErrorMessage="1" errorTitle="Invalid entry" error="Only enter a value of zero or more_x000a_" promptTitle="Implement foward speed" prompt="Enter a value of zero or more kilometres per hour" sqref="B8:C8" xr:uid="{94A6E237-2E08-47D2-8E6C-0FFC006BB7B1}">
      <formula1>0</formula1>
    </dataValidation>
    <dataValidation type="decimal" operator="greaterThanOrEqual" allowBlank="1" showInputMessage="1" showErrorMessage="1" errorTitle="Invalid entry" error="Only enter a value of zero or more_x000a_" promptTitle="Implement application rate" prompt="Enter a value of zero or more" sqref="B9:C9" xr:uid="{B15689B1-6AB7-40D7-993B-A474DF1F82A7}">
      <formula1>0</formula1>
    </dataValidation>
    <dataValidation type="decimal" operator="greaterThanOrEqual" allowBlank="1" showInputMessage="1" showErrorMessage="1" errorTitle="Invalid entry" error="Only enter a value of zero or more_x000a_" promptTitle="Implement transport time" prompt="Enter a value of zero or more minutes" sqref="B10:C10" xr:uid="{40FADC0B-AE88-4649-AC31-09E49B8A188F}">
      <formula1>0</formula1>
    </dataValidation>
    <dataValidation type="decimal" operator="greaterThanOrEqual" allowBlank="1" showInputMessage="1" showErrorMessage="1" errorTitle="Invalid entry" error="Only enter a value of zero or more_x000a_" promptTitle="Implement filling time" prompt="Enter a value of zero or more minutes" sqref="B11:C11" xr:uid="{54D70A5E-1E67-4C82-AB36-5950EDDB6212}">
      <formula1>0</formula1>
    </dataValidation>
    <dataValidation type="decimal" operator="greaterThanOrEqual" allowBlank="1" showInputMessage="1" showErrorMessage="1" errorTitle="Invalid entry" error="Only enter a value of zero or more_x000a_" promptTitle="Field efficiency percentage" prompt="Enter a value of zero or more. Do not enter the percentage as a decimal. For example, enter 2.5% as 2.5, not 0.025." sqref="B12:C12" xr:uid="{BC066F88-BF8D-4007-81D8-A3D8847B804D}">
      <formula1>0</formula1>
    </dataValidation>
  </dataValidations>
  <hyperlinks>
    <hyperlink ref="A3" location="'Contents'!A1" display="Return to contents" xr:uid="{107C3E32-9203-4309-8DDA-5CA8A56EF9C8}"/>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1C299-0027-46F4-8BC0-B76E97EFD4A0}">
  <sheetPr codeName="Sheet9"/>
  <dimension ref="A1:K5"/>
  <sheetViews>
    <sheetView workbookViewId="0"/>
  </sheetViews>
  <sheetFormatPr defaultRowHeight="15" x14ac:dyDescent="0.25"/>
  <cols>
    <col min="1" max="10" width="10.7109375" customWidth="1"/>
    <col min="11" max="11" width="15.7109375" customWidth="1"/>
  </cols>
  <sheetData>
    <row r="1" spans="1:11" ht="20.25" x14ac:dyDescent="0.3">
      <c r="A1" s="7" t="s">
        <v>129</v>
      </c>
    </row>
    <row r="2" spans="1:11" x14ac:dyDescent="0.25">
      <c r="A2" s="1" t="s">
        <v>131</v>
      </c>
    </row>
    <row r="3" spans="1:11" x14ac:dyDescent="0.25">
      <c r="A3" s="79" t="s">
        <v>132</v>
      </c>
    </row>
    <row r="4" spans="1:11" ht="87" customHeight="1" x14ac:dyDescent="0.25">
      <c r="A4" s="48" t="s">
        <v>43</v>
      </c>
      <c r="B4" s="57" t="s">
        <v>100</v>
      </c>
      <c r="C4" s="57" t="s">
        <v>126</v>
      </c>
      <c r="D4" s="57" t="s">
        <v>101</v>
      </c>
      <c r="E4" s="57" t="s">
        <v>102</v>
      </c>
      <c r="F4" s="58" t="s">
        <v>103</v>
      </c>
      <c r="G4" s="58" t="s">
        <v>104</v>
      </c>
      <c r="H4" s="58" t="s">
        <v>105</v>
      </c>
      <c r="I4" s="58" t="s">
        <v>117</v>
      </c>
      <c r="J4" s="58" t="s">
        <v>106</v>
      </c>
      <c r="K4" s="58" t="s">
        <v>50</v>
      </c>
    </row>
    <row r="5" spans="1:11" ht="50.1" customHeight="1" x14ac:dyDescent="0.25">
      <c r="A5" s="45" t="s">
        <v>45</v>
      </c>
      <c r="B5" s="49">
        <v>3</v>
      </c>
      <c r="C5" s="49">
        <v>3.5</v>
      </c>
      <c r="D5" s="49">
        <v>5</v>
      </c>
      <c r="E5" s="49">
        <v>7</v>
      </c>
      <c r="F5" s="50">
        <v>7.5</v>
      </c>
      <c r="G5" s="50">
        <v>8</v>
      </c>
      <c r="H5" s="50">
        <v>8.5</v>
      </c>
      <c r="I5" s="50">
        <v>9</v>
      </c>
      <c r="J5" s="50">
        <v>9.5</v>
      </c>
      <c r="K5" s="50">
        <v>0.5</v>
      </c>
    </row>
  </sheetData>
  <sheetProtection algorithmName="SHA-512" hashValue="Ylc+XYTeyhGR/eNk5oCZvGi6zkM/ogrP0+0NIxkCu5N2Fa0OeXlSvbKgjWf5zE0taUaq7IoNfQvdSIThnFOgKw==" saltValue="wPPqSxGSIjZEXo82xP0GvA==" spinCount="100000" sheet="1" objects="1" scenarios="1"/>
  <hyperlinks>
    <hyperlink ref="A3" location="'Contents'!A1" display="Return to contents" xr:uid="{ED9A222E-708C-4273-AE42-E91DE1036791}"/>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70718-D6A0-4A41-9620-035D0DC5B727}">
  <sheetPr codeName="Sheet10"/>
  <dimension ref="A1:J14"/>
  <sheetViews>
    <sheetView zoomScaleNormal="100" workbookViewId="0"/>
  </sheetViews>
  <sheetFormatPr defaultRowHeight="15" x14ac:dyDescent="0.25"/>
  <cols>
    <col min="1" max="1" width="21.7109375" customWidth="1"/>
    <col min="2" max="9" width="10.7109375" customWidth="1"/>
    <col min="10" max="10" width="15.7109375" customWidth="1"/>
  </cols>
  <sheetData>
    <row r="1" spans="1:10" ht="20.25" x14ac:dyDescent="0.3">
      <c r="A1" s="7" t="s">
        <v>107</v>
      </c>
    </row>
    <row r="2" spans="1:10" x14ac:dyDescent="0.25">
      <c r="A2" s="1" t="s">
        <v>131</v>
      </c>
    </row>
    <row r="3" spans="1:10" x14ac:dyDescent="0.25">
      <c r="A3" s="79" t="s">
        <v>132</v>
      </c>
    </row>
    <row r="4" spans="1:10" ht="60" customHeight="1" x14ac:dyDescent="0.25">
      <c r="A4" s="48" t="s">
        <v>43</v>
      </c>
      <c r="B4" s="57" t="s">
        <v>123</v>
      </c>
      <c r="C4" s="57" t="s">
        <v>124</v>
      </c>
      <c r="D4" s="57" t="s">
        <v>125</v>
      </c>
      <c r="E4" s="57" t="s">
        <v>96</v>
      </c>
      <c r="F4" s="58" t="s">
        <v>97</v>
      </c>
      <c r="G4" s="58" t="s">
        <v>98</v>
      </c>
      <c r="H4" s="58" t="s">
        <v>99</v>
      </c>
      <c r="I4" s="58" t="s">
        <v>88</v>
      </c>
      <c r="J4" s="58" t="s">
        <v>44</v>
      </c>
    </row>
    <row r="5" spans="1:10" ht="99.95" customHeight="1" x14ac:dyDescent="0.25">
      <c r="A5" s="51" t="s">
        <v>46</v>
      </c>
      <c r="B5" s="52">
        <v>1.5</v>
      </c>
      <c r="C5" s="52">
        <v>2.5</v>
      </c>
      <c r="D5" s="52">
        <v>3.5</v>
      </c>
      <c r="E5" s="52">
        <v>4.5</v>
      </c>
      <c r="F5" s="53">
        <v>6.5</v>
      </c>
      <c r="G5" s="53">
        <v>8.5</v>
      </c>
      <c r="H5" s="53">
        <v>10.5</v>
      </c>
      <c r="I5" s="53">
        <v>12.5</v>
      </c>
      <c r="J5" s="53">
        <v>2</v>
      </c>
    </row>
    <row r="6" spans="1:10" ht="99.95" customHeight="1" x14ac:dyDescent="0.25">
      <c r="A6" s="51" t="s">
        <v>38</v>
      </c>
      <c r="B6" s="52">
        <v>3</v>
      </c>
      <c r="C6" s="52">
        <v>5</v>
      </c>
      <c r="D6" s="52">
        <v>6</v>
      </c>
      <c r="E6" s="52">
        <v>7</v>
      </c>
      <c r="F6" s="53">
        <f>Table2_Other_machine_maintenance[[#This Row],[151 to 200 hours]]+$J$6</f>
        <v>9</v>
      </c>
      <c r="G6" s="53">
        <f>Table2_Other_machine_maintenance[[#This Row],[201 to 300 hours]]+$J$6</f>
        <v>11</v>
      </c>
      <c r="H6" s="53">
        <f>Table2_Other_machine_maintenance[[#This Row],[301 to 400 hours]]+$J$6</f>
        <v>13</v>
      </c>
      <c r="I6" s="53">
        <f>Table2_Other_machine_maintenance[[#This Row],[401 to 500 hours]]+$J$6</f>
        <v>15</v>
      </c>
      <c r="J6" s="53">
        <v>2</v>
      </c>
    </row>
    <row r="7" spans="1:10" ht="99.95" customHeight="1" x14ac:dyDescent="0.25">
      <c r="A7" s="51" t="s">
        <v>39</v>
      </c>
      <c r="B7" s="52">
        <v>4.5</v>
      </c>
      <c r="C7" s="52">
        <v>8</v>
      </c>
      <c r="D7" s="52">
        <v>11</v>
      </c>
      <c r="E7" s="52">
        <v>14</v>
      </c>
      <c r="F7" s="53">
        <f>Table2_Other_machine_maintenance[[#This Row],[151 to 200 hours]]+$J$7</f>
        <v>20</v>
      </c>
      <c r="G7" s="53">
        <f>Table2_Other_machine_maintenance[[#This Row],[201 to 300 hours]]+$J$7</f>
        <v>26</v>
      </c>
      <c r="H7" s="53">
        <f>Table2_Other_machine_maintenance[[#This Row],[301 to 400 hours]]+$J$7</f>
        <v>32</v>
      </c>
      <c r="I7" s="53">
        <f>Table2_Other_machine_maintenance[[#This Row],[401 to 500 hours]]+$J$7</f>
        <v>38</v>
      </c>
      <c r="J7" s="53">
        <v>6</v>
      </c>
    </row>
    <row r="8" spans="1:10" ht="99.95" customHeight="1" x14ac:dyDescent="0.25">
      <c r="A8" s="51" t="s">
        <v>108</v>
      </c>
      <c r="B8" s="52">
        <v>4</v>
      </c>
      <c r="C8" s="52">
        <v>7</v>
      </c>
      <c r="D8" s="52">
        <v>9.5</v>
      </c>
      <c r="E8" s="52">
        <v>12</v>
      </c>
      <c r="F8" s="53">
        <f>Table2_Other_machine_maintenance[[#This Row],[151 to 200 hours]]+$J$8</f>
        <v>17</v>
      </c>
      <c r="G8" s="53">
        <f>Table2_Other_machine_maintenance[[#This Row],[201 to 300 hours]]+$J$8</f>
        <v>22</v>
      </c>
      <c r="H8" s="53">
        <f>Table2_Other_machine_maintenance[[#This Row],[301 to 400 hours]]+$J$8</f>
        <v>27</v>
      </c>
      <c r="I8" s="53">
        <f>Table2_Other_machine_maintenance[[#This Row],[401 to 500 hours]]+$J$8</f>
        <v>32</v>
      </c>
      <c r="J8" s="53">
        <v>5</v>
      </c>
    </row>
    <row r="9" spans="1:10" ht="99.95" customHeight="1" x14ac:dyDescent="0.25">
      <c r="A9" s="51" t="s">
        <v>118</v>
      </c>
      <c r="B9" s="52">
        <v>3</v>
      </c>
      <c r="C9" s="52">
        <v>5.5</v>
      </c>
      <c r="D9" s="52">
        <v>7.5</v>
      </c>
      <c r="E9" s="52">
        <v>9.5</v>
      </c>
      <c r="F9" s="53">
        <f>Table2_Other_machine_maintenance[[#This Row],[151 to 200 hours]]+$J$9</f>
        <v>13.5</v>
      </c>
      <c r="G9" s="53">
        <f>Table2_Other_machine_maintenance[[#This Row],[201 to 300 hours]]+$J$9</f>
        <v>17.5</v>
      </c>
      <c r="H9" s="53">
        <f>Table2_Other_machine_maintenance[[#This Row],[301 to 400 hours]]+$J$9</f>
        <v>21.5</v>
      </c>
      <c r="I9" s="53">
        <f>Table2_Other_machine_maintenance[[#This Row],[401 to 500 hours]]+$J$9</f>
        <v>25.5</v>
      </c>
      <c r="J9" s="53">
        <v>4</v>
      </c>
    </row>
    <row r="10" spans="1:10" ht="99.95" customHeight="1" x14ac:dyDescent="0.25">
      <c r="A10" s="51" t="s">
        <v>41</v>
      </c>
      <c r="B10" s="52">
        <v>2</v>
      </c>
      <c r="C10" s="52">
        <v>4</v>
      </c>
      <c r="D10" s="52">
        <v>5.5</v>
      </c>
      <c r="E10" s="52">
        <v>7</v>
      </c>
      <c r="F10" s="53">
        <f>Table2_Other_machine_maintenance[[#This Row],[151 to 200 hours]]+$J$10</f>
        <v>10</v>
      </c>
      <c r="G10" s="53">
        <f>Table2_Other_machine_maintenance[[#This Row],[201 to 300 hours]]+$J$10</f>
        <v>13</v>
      </c>
      <c r="H10" s="53">
        <f>Table2_Other_machine_maintenance[[#This Row],[301 to 400 hours]]+$J$10</f>
        <v>16</v>
      </c>
      <c r="I10" s="53">
        <f>Table2_Other_machine_maintenance[[#This Row],[401 to 500 hours]]+$J$10</f>
        <v>19</v>
      </c>
      <c r="J10" s="53">
        <v>3</v>
      </c>
    </row>
    <row r="11" spans="1:10" ht="99.95" customHeight="1" x14ac:dyDescent="0.25">
      <c r="A11" s="51" t="s">
        <v>42</v>
      </c>
      <c r="B11" s="52">
        <v>1.5</v>
      </c>
      <c r="C11" s="52">
        <v>2</v>
      </c>
      <c r="D11" s="52">
        <v>2.5</v>
      </c>
      <c r="E11" s="52">
        <v>3</v>
      </c>
      <c r="F11" s="53">
        <f>Table2_Other_machine_maintenance[[#This Row],[151 to 200 hours]]+$J$11</f>
        <v>3.5</v>
      </c>
      <c r="G11" s="53">
        <f>Table2_Other_machine_maintenance[[#This Row],[201 to 300 hours]]+$J$11</f>
        <v>4</v>
      </c>
      <c r="H11" s="53">
        <f>Table2_Other_machine_maintenance[[#This Row],[301 to 400 hours]]+$J$11</f>
        <v>4.5</v>
      </c>
      <c r="I11" s="53">
        <f>Table2_Other_machine_maintenance[[#This Row],[401 to 500 hours]]+$J$11</f>
        <v>5</v>
      </c>
      <c r="J11" s="53">
        <v>0.5</v>
      </c>
    </row>
    <row r="12" spans="1:10" ht="99.95" customHeight="1" x14ac:dyDescent="0.25">
      <c r="A12" s="54" t="s">
        <v>40</v>
      </c>
      <c r="B12" s="55">
        <v>2.5</v>
      </c>
      <c r="C12" s="55">
        <v>4.5</v>
      </c>
      <c r="D12" s="55">
        <v>6.5</v>
      </c>
      <c r="E12" s="55">
        <v>8.5</v>
      </c>
      <c r="F12" s="53">
        <f>Table2_Other_machine_maintenance[[#This Row],[151 to 200 hours]]+$J$12</f>
        <v>12.5</v>
      </c>
      <c r="G12" s="53">
        <f>Table2_Other_machine_maintenance[[#This Row],[201 to 300 hours]]+$J$12</f>
        <v>16.5</v>
      </c>
      <c r="H12" s="53">
        <f>Table2_Other_machine_maintenance[[#This Row],[301 to 400 hours]]+$J$12</f>
        <v>20.5</v>
      </c>
      <c r="I12" s="53">
        <f>Table2_Other_machine_maintenance[[#This Row],[401 to 500 hours]]+$J$12</f>
        <v>24.5</v>
      </c>
      <c r="J12" s="56">
        <v>4</v>
      </c>
    </row>
    <row r="14" spans="1:10" x14ac:dyDescent="0.25">
      <c r="B14" s="8"/>
    </row>
  </sheetData>
  <sheetProtection algorithmName="SHA-512" hashValue="RamfzIQUNs/Wh/bfx9DC0/jrcfyYNgwtVp5hOm2TO+Aa8NRpgJK4orIXKIoQUpg19jzOCRCujTdou6+/Lb4jcw==" saltValue="kHcFO5vkn7tJe7cXxs+tbQ==" spinCount="100000" sheet="1" objects="1" scenarios="1"/>
  <phoneticPr fontId="10" type="noConversion"/>
  <hyperlinks>
    <hyperlink ref="A3" location="'Contents'!A1" display="Return to contents" xr:uid="{771CE698-EA64-43E0-9582-36511EFE9F59}"/>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7A3F3D0-ACE4-42B8-A3DB-E24A49D85C49}">
  <ds:schemaRefs>
    <ds:schemaRef ds:uri="http://schemas.microsoft.com/DataMashup"/>
  </ds:schemaRefs>
</ds:datastoreItem>
</file>

<file path=docMetadata/LabelInfo.xml><?xml version="1.0" encoding="utf-8"?>
<clbl:labelList xmlns:clbl="http://schemas.microsoft.com/office/2020/mipLabelMetadata">
  <clbl:label id="{775d0ceb-c2af-4360-b5b9-28d8bcd5c08e}" enabled="1" method="Standard" siteId="{a12ce54b-3d3d-4346-95ef-ff13ca5dd47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Cover_sheet</vt:lpstr>
      <vt:lpstr>Contents</vt:lpstr>
      <vt:lpstr>Notes</vt:lpstr>
      <vt:lpstr>Calculator_1_Tractor_costs hour</vt:lpstr>
      <vt:lpstr>Calculator_2_Machine_costs_ha</vt:lpstr>
      <vt:lpstr>Calculator_3_Implement_costs</vt:lpstr>
      <vt:lpstr>Calculator_4_Operation_costs</vt:lpstr>
      <vt:lpstr>Calculator_5_Work rates</vt:lpstr>
      <vt:lpstr>Table 1 Tractor maintenance</vt:lpstr>
      <vt:lpstr>Table 2 Other maintenance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Machinery_costing_calculator</dc:title>
  <dc:creator>Jason Pole</dc:creator>
  <cp:lastModifiedBy>Emily Braggins</cp:lastModifiedBy>
  <dcterms:created xsi:type="dcterms:W3CDTF">2015-06-05T18:17:20Z</dcterms:created>
  <dcterms:modified xsi:type="dcterms:W3CDTF">2026-10-21T10:00:39Z</dcterms:modified>
</cp:coreProperties>
</file>